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Z:\Databáze\přílohy\Produkce\Projekty\2017\00095\Dokumentace DSP+PDPS\Rozpočet\"/>
    </mc:Choice>
  </mc:AlternateContent>
  <xr:revisionPtr revIDLastSave="0" documentId="13_ncr:1_{92F9F843-46F3-4ECB-B053-F880C647BE27}" xr6:coauthVersionLast="40" xr6:coauthVersionMax="40" xr10:uidLastSave="{00000000-0000-0000-0000-000000000000}"/>
  <bookViews>
    <workbookView xWindow="0" yWindow="0" windowWidth="25200" windowHeight="11775" activeTab="1" xr2:uid="{00000000-000D-0000-FFFF-FFFF00000000}"/>
  </bookViews>
  <sheets>
    <sheet name="Rekapitulace stavby" sheetId="1" r:id="rId1"/>
    <sheet name="SO.521 - Přeložka STL ply..." sheetId="2" r:id="rId2"/>
  </sheets>
  <definedNames>
    <definedName name="_xlnm._FilterDatabase" localSheetId="1" hidden="1">'SO.521 - Přeložka STL ply...'!$C$88:$K$294</definedName>
    <definedName name="_xlnm.Print_Titles" localSheetId="0">'Rekapitulace stavby'!$52:$52</definedName>
    <definedName name="_xlnm.Print_Titles" localSheetId="1">'SO.521 - Přeložka STL ply...'!$88:$88</definedName>
    <definedName name="_xlnm.Print_Area" localSheetId="0">'Rekapitulace stavby'!$D$4:$AO$36,'Rekapitulace stavby'!$C$42:$AQ$56</definedName>
    <definedName name="_xlnm.Print_Area" localSheetId="1">'SO.521 - Přeložka STL ply...'!$C$4:$J$39,'SO.521 - Přeložka STL ply...'!$C$45:$J$70,'SO.521 - Přeložka STL ply...'!$C$76:$K$294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/>
  <c r="BI294" i="2"/>
  <c r="BH294" i="2"/>
  <c r="BG294" i="2"/>
  <c r="BF294" i="2"/>
  <c r="T294" i="2"/>
  <c r="R294" i="2"/>
  <c r="R285" i="2" s="1"/>
  <c r="R284" i="2" s="1"/>
  <c r="P294" i="2"/>
  <c r="BK294" i="2"/>
  <c r="J294" i="2"/>
  <c r="BE294" i="2"/>
  <c r="BI293" i="2"/>
  <c r="BH293" i="2"/>
  <c r="BG293" i="2"/>
  <c r="BF293" i="2"/>
  <c r="T293" i="2"/>
  <c r="R293" i="2"/>
  <c r="P293" i="2"/>
  <c r="BK293" i="2"/>
  <c r="J293" i="2"/>
  <c r="BE293" i="2" s="1"/>
  <c r="BI291" i="2"/>
  <c r="BH291" i="2"/>
  <c r="BG291" i="2"/>
  <c r="BF291" i="2"/>
  <c r="T291" i="2"/>
  <c r="R291" i="2"/>
  <c r="P291" i="2"/>
  <c r="BK291" i="2"/>
  <c r="J291" i="2"/>
  <c r="BE291" i="2"/>
  <c r="BI289" i="2"/>
  <c r="BH289" i="2"/>
  <c r="BG289" i="2"/>
  <c r="BF289" i="2"/>
  <c r="T289" i="2"/>
  <c r="R289" i="2"/>
  <c r="P289" i="2"/>
  <c r="BK289" i="2"/>
  <c r="J289" i="2"/>
  <c r="BE289" i="2"/>
  <c r="BI288" i="2"/>
  <c r="BH288" i="2"/>
  <c r="BG288" i="2"/>
  <c r="BF288" i="2"/>
  <c r="T288" i="2"/>
  <c r="R288" i="2"/>
  <c r="P288" i="2"/>
  <c r="BK288" i="2"/>
  <c r="J288" i="2"/>
  <c r="BE288" i="2" s="1"/>
  <c r="BI287" i="2"/>
  <c r="BH287" i="2"/>
  <c r="BG287" i="2"/>
  <c r="BF287" i="2"/>
  <c r="T287" i="2"/>
  <c r="R287" i="2"/>
  <c r="P287" i="2"/>
  <c r="BK287" i="2"/>
  <c r="J287" i="2"/>
  <c r="BE287" i="2" s="1"/>
  <c r="BI286" i="2"/>
  <c r="BH286" i="2"/>
  <c r="BG286" i="2"/>
  <c r="BF286" i="2"/>
  <c r="T286" i="2"/>
  <c r="T285" i="2"/>
  <c r="T284" i="2" s="1"/>
  <c r="R286" i="2"/>
  <c r="P286" i="2"/>
  <c r="P285" i="2" s="1"/>
  <c r="P284" i="2" s="1"/>
  <c r="BK286" i="2"/>
  <c r="BK285" i="2" s="1"/>
  <c r="J286" i="2"/>
  <c r="BE286" i="2" s="1"/>
  <c r="BI282" i="2"/>
  <c r="BH282" i="2"/>
  <c r="BG282" i="2"/>
  <c r="BF282" i="2"/>
  <c r="T282" i="2"/>
  <c r="R282" i="2"/>
  <c r="P282" i="2"/>
  <c r="BK282" i="2"/>
  <c r="J282" i="2"/>
  <c r="BE282" i="2" s="1"/>
  <c r="BI280" i="2"/>
  <c r="BH280" i="2"/>
  <c r="BG280" i="2"/>
  <c r="BF280" i="2"/>
  <c r="T280" i="2"/>
  <c r="R280" i="2"/>
  <c r="P280" i="2"/>
  <c r="BK280" i="2"/>
  <c r="J280" i="2"/>
  <c r="BE280" i="2"/>
  <c r="BI279" i="2"/>
  <c r="BH279" i="2"/>
  <c r="BG279" i="2"/>
  <c r="BF279" i="2"/>
  <c r="T279" i="2"/>
  <c r="R279" i="2"/>
  <c r="P279" i="2"/>
  <c r="BK279" i="2"/>
  <c r="J279" i="2"/>
  <c r="BE279" i="2"/>
  <c r="BI278" i="2"/>
  <c r="BH278" i="2"/>
  <c r="BG278" i="2"/>
  <c r="BF278" i="2"/>
  <c r="T278" i="2"/>
  <c r="R278" i="2"/>
  <c r="P278" i="2"/>
  <c r="BK278" i="2"/>
  <c r="J278" i="2"/>
  <c r="BE278" i="2" s="1"/>
  <c r="BI277" i="2"/>
  <c r="BH277" i="2"/>
  <c r="BG277" i="2"/>
  <c r="BF277" i="2"/>
  <c r="T277" i="2"/>
  <c r="R277" i="2"/>
  <c r="P277" i="2"/>
  <c r="BK277" i="2"/>
  <c r="J277" i="2"/>
  <c r="BE277" i="2" s="1"/>
  <c r="BI275" i="2"/>
  <c r="BH275" i="2"/>
  <c r="BG275" i="2"/>
  <c r="BF275" i="2"/>
  <c r="T275" i="2"/>
  <c r="R275" i="2"/>
  <c r="P275" i="2"/>
  <c r="BK275" i="2"/>
  <c r="J275" i="2"/>
  <c r="BE275" i="2" s="1"/>
  <c r="BI271" i="2"/>
  <c r="BH271" i="2"/>
  <c r="BG271" i="2"/>
  <c r="BF271" i="2"/>
  <c r="T271" i="2"/>
  <c r="R271" i="2"/>
  <c r="P271" i="2"/>
  <c r="BK271" i="2"/>
  <c r="J271" i="2"/>
  <c r="BE271" i="2" s="1"/>
  <c r="BI270" i="2"/>
  <c r="BH270" i="2"/>
  <c r="BG270" i="2"/>
  <c r="BF270" i="2"/>
  <c r="T270" i="2"/>
  <c r="R270" i="2"/>
  <c r="P270" i="2"/>
  <c r="BK270" i="2"/>
  <c r="J270" i="2"/>
  <c r="BE270" i="2"/>
  <c r="BI269" i="2"/>
  <c r="BH269" i="2"/>
  <c r="BG269" i="2"/>
  <c r="BF269" i="2"/>
  <c r="T269" i="2"/>
  <c r="R269" i="2"/>
  <c r="P269" i="2"/>
  <c r="BK269" i="2"/>
  <c r="J269" i="2"/>
  <c r="BE269" i="2"/>
  <c r="BI268" i="2"/>
  <c r="BH268" i="2"/>
  <c r="BG268" i="2"/>
  <c r="BF268" i="2"/>
  <c r="T268" i="2"/>
  <c r="R268" i="2"/>
  <c r="P268" i="2"/>
  <c r="BK268" i="2"/>
  <c r="J268" i="2"/>
  <c r="BE268" i="2" s="1"/>
  <c r="BI266" i="2"/>
  <c r="BH266" i="2"/>
  <c r="BG266" i="2"/>
  <c r="BF266" i="2"/>
  <c r="T266" i="2"/>
  <c r="R266" i="2"/>
  <c r="P266" i="2"/>
  <c r="BK266" i="2"/>
  <c r="J266" i="2"/>
  <c r="BE266" i="2" s="1"/>
  <c r="BI265" i="2"/>
  <c r="BH265" i="2"/>
  <c r="BG265" i="2"/>
  <c r="BF265" i="2"/>
  <c r="T265" i="2"/>
  <c r="R265" i="2"/>
  <c r="P265" i="2"/>
  <c r="BK265" i="2"/>
  <c r="J265" i="2"/>
  <c r="BE265" i="2" s="1"/>
  <c r="BI264" i="2"/>
  <c r="BH264" i="2"/>
  <c r="BG264" i="2"/>
  <c r="BF264" i="2"/>
  <c r="T264" i="2"/>
  <c r="R264" i="2"/>
  <c r="P264" i="2"/>
  <c r="BK264" i="2"/>
  <c r="J264" i="2"/>
  <c r="BE264" i="2" s="1"/>
  <c r="BI263" i="2"/>
  <c r="BH263" i="2"/>
  <c r="BG263" i="2"/>
  <c r="BF263" i="2"/>
  <c r="T263" i="2"/>
  <c r="R263" i="2"/>
  <c r="P263" i="2"/>
  <c r="BK263" i="2"/>
  <c r="J263" i="2"/>
  <c r="BE263" i="2"/>
  <c r="BI261" i="2"/>
  <c r="BH261" i="2"/>
  <c r="BG261" i="2"/>
  <c r="BF261" i="2"/>
  <c r="T261" i="2"/>
  <c r="R261" i="2"/>
  <c r="P261" i="2"/>
  <c r="BK261" i="2"/>
  <c r="J261" i="2"/>
  <c r="BE261" i="2"/>
  <c r="BI257" i="2"/>
  <c r="BH257" i="2"/>
  <c r="BG257" i="2"/>
  <c r="BF257" i="2"/>
  <c r="T257" i="2"/>
  <c r="R257" i="2"/>
  <c r="P257" i="2"/>
  <c r="BK257" i="2"/>
  <c r="J257" i="2"/>
  <c r="BE257" i="2" s="1"/>
  <c r="BI255" i="2"/>
  <c r="BH255" i="2"/>
  <c r="BG255" i="2"/>
  <c r="BF255" i="2"/>
  <c r="T255" i="2"/>
  <c r="R255" i="2"/>
  <c r="P255" i="2"/>
  <c r="BK255" i="2"/>
  <c r="J255" i="2"/>
  <c r="BE255" i="2" s="1"/>
  <c r="BI249" i="2"/>
  <c r="BH249" i="2"/>
  <c r="BG249" i="2"/>
  <c r="BF249" i="2"/>
  <c r="T249" i="2"/>
  <c r="R249" i="2"/>
  <c r="P249" i="2"/>
  <c r="BK249" i="2"/>
  <c r="J249" i="2"/>
  <c r="BE249" i="2" s="1"/>
  <c r="BI247" i="2"/>
  <c r="BH247" i="2"/>
  <c r="BG247" i="2"/>
  <c r="BF247" i="2"/>
  <c r="T247" i="2"/>
  <c r="R247" i="2"/>
  <c r="P247" i="2"/>
  <c r="BK247" i="2"/>
  <c r="J247" i="2"/>
  <c r="BE247" i="2" s="1"/>
  <c r="BI243" i="2"/>
  <c r="BH243" i="2"/>
  <c r="BG243" i="2"/>
  <c r="BF243" i="2"/>
  <c r="T243" i="2"/>
  <c r="R243" i="2"/>
  <c r="P243" i="2"/>
  <c r="BK243" i="2"/>
  <c r="J243" i="2"/>
  <c r="BE243" i="2"/>
  <c r="BI241" i="2"/>
  <c r="BH241" i="2"/>
  <c r="BG241" i="2"/>
  <c r="BF241" i="2"/>
  <c r="T241" i="2"/>
  <c r="R241" i="2"/>
  <c r="P241" i="2"/>
  <c r="BK241" i="2"/>
  <c r="J241" i="2"/>
  <c r="BE241" i="2"/>
  <c r="BI237" i="2"/>
  <c r="BH237" i="2"/>
  <c r="BG237" i="2"/>
  <c r="BF237" i="2"/>
  <c r="T237" i="2"/>
  <c r="R237" i="2"/>
  <c r="P237" i="2"/>
  <c r="BK237" i="2"/>
  <c r="J237" i="2"/>
  <c r="BE237" i="2" s="1"/>
  <c r="BI233" i="2"/>
  <c r="BH233" i="2"/>
  <c r="BG233" i="2"/>
  <c r="BF233" i="2"/>
  <c r="T233" i="2"/>
  <c r="R233" i="2"/>
  <c r="P233" i="2"/>
  <c r="BK233" i="2"/>
  <c r="J233" i="2"/>
  <c r="BE233" i="2" s="1"/>
  <c r="BI231" i="2"/>
  <c r="BH231" i="2"/>
  <c r="BG231" i="2"/>
  <c r="BF231" i="2"/>
  <c r="T231" i="2"/>
  <c r="R231" i="2"/>
  <c r="P231" i="2"/>
  <c r="BK231" i="2"/>
  <c r="J231" i="2"/>
  <c r="BE231" i="2" s="1"/>
  <c r="BI230" i="2"/>
  <c r="BH230" i="2"/>
  <c r="BG230" i="2"/>
  <c r="BF230" i="2"/>
  <c r="T230" i="2"/>
  <c r="R230" i="2"/>
  <c r="P230" i="2"/>
  <c r="BK230" i="2"/>
  <c r="J230" i="2"/>
  <c r="BE230" i="2" s="1"/>
  <c r="BI228" i="2"/>
  <c r="BH228" i="2"/>
  <c r="BG228" i="2"/>
  <c r="BF228" i="2"/>
  <c r="T228" i="2"/>
  <c r="R228" i="2"/>
  <c r="P228" i="2"/>
  <c r="BK228" i="2"/>
  <c r="J228" i="2"/>
  <c r="BE228" i="2"/>
  <c r="BI226" i="2"/>
  <c r="BH226" i="2"/>
  <c r="BG226" i="2"/>
  <c r="BF226" i="2"/>
  <c r="T226" i="2"/>
  <c r="R226" i="2"/>
  <c r="P226" i="2"/>
  <c r="BK226" i="2"/>
  <c r="J226" i="2"/>
  <c r="BE226" i="2"/>
  <c r="BI225" i="2"/>
  <c r="BH225" i="2"/>
  <c r="BG225" i="2"/>
  <c r="BF225" i="2"/>
  <c r="T225" i="2"/>
  <c r="R225" i="2"/>
  <c r="P225" i="2"/>
  <c r="BK225" i="2"/>
  <c r="J225" i="2"/>
  <c r="BE225" i="2" s="1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R222" i="2"/>
  <c r="R218" i="2" s="1"/>
  <c r="P222" i="2"/>
  <c r="BK222" i="2"/>
  <c r="J222" i="2"/>
  <c r="BE222" i="2" s="1"/>
  <c r="BI220" i="2"/>
  <c r="BH220" i="2"/>
  <c r="BG220" i="2"/>
  <c r="BF220" i="2"/>
  <c r="T220" i="2"/>
  <c r="R220" i="2"/>
  <c r="P220" i="2"/>
  <c r="BK220" i="2"/>
  <c r="J220" i="2"/>
  <c r="BE220" i="2" s="1"/>
  <c r="BI219" i="2"/>
  <c r="BH219" i="2"/>
  <c r="BG219" i="2"/>
  <c r="BF219" i="2"/>
  <c r="T219" i="2"/>
  <c r="T218" i="2" s="1"/>
  <c r="R219" i="2"/>
  <c r="P219" i="2"/>
  <c r="P218" i="2"/>
  <c r="BK219" i="2"/>
  <c r="BK218" i="2" s="1"/>
  <c r="J218" i="2" s="1"/>
  <c r="J67" i="2" s="1"/>
  <c r="J219" i="2"/>
  <c r="BE219" i="2"/>
  <c r="BI215" i="2"/>
  <c r="BH215" i="2"/>
  <c r="BG215" i="2"/>
  <c r="BF215" i="2"/>
  <c r="T215" i="2"/>
  <c r="R215" i="2"/>
  <c r="R209" i="2" s="1"/>
  <c r="P215" i="2"/>
  <c r="BK215" i="2"/>
  <c r="J215" i="2"/>
  <c r="BE215" i="2" s="1"/>
  <c r="BI211" i="2"/>
  <c r="BH211" i="2"/>
  <c r="BG211" i="2"/>
  <c r="BF211" i="2"/>
  <c r="T211" i="2"/>
  <c r="R211" i="2"/>
  <c r="P211" i="2"/>
  <c r="BK211" i="2"/>
  <c r="BK209" i="2" s="1"/>
  <c r="J211" i="2"/>
  <c r="BE211" i="2" s="1"/>
  <c r="BI210" i="2"/>
  <c r="BH210" i="2"/>
  <c r="BG210" i="2"/>
  <c r="BF210" i="2"/>
  <c r="T210" i="2"/>
  <c r="T209" i="2" s="1"/>
  <c r="T208" i="2" s="1"/>
  <c r="R210" i="2"/>
  <c r="P210" i="2"/>
  <c r="P209" i="2" s="1"/>
  <c r="P208" i="2" s="1"/>
  <c r="BK210" i="2"/>
  <c r="J210" i="2"/>
  <c r="BE210" i="2"/>
  <c r="BI207" i="2"/>
  <c r="BH207" i="2"/>
  <c r="BG207" i="2"/>
  <c r="BF207" i="2"/>
  <c r="T207" i="2"/>
  <c r="R207" i="2"/>
  <c r="P207" i="2"/>
  <c r="BK207" i="2"/>
  <c r="J207" i="2"/>
  <c r="BE207" i="2"/>
  <c r="BI202" i="2"/>
  <c r="BH202" i="2"/>
  <c r="BG202" i="2"/>
  <c r="BF202" i="2"/>
  <c r="T202" i="2"/>
  <c r="R202" i="2"/>
  <c r="P202" i="2"/>
  <c r="BK202" i="2"/>
  <c r="J202" i="2"/>
  <c r="BE202" i="2" s="1"/>
  <c r="BI198" i="2"/>
  <c r="BH198" i="2"/>
  <c r="BG198" i="2"/>
  <c r="BF198" i="2"/>
  <c r="T198" i="2"/>
  <c r="R198" i="2"/>
  <c r="P198" i="2"/>
  <c r="BK198" i="2"/>
  <c r="J198" i="2"/>
  <c r="BE198" i="2" s="1"/>
  <c r="BI193" i="2"/>
  <c r="BH193" i="2"/>
  <c r="BG193" i="2"/>
  <c r="BF193" i="2"/>
  <c r="T193" i="2"/>
  <c r="R193" i="2"/>
  <c r="P193" i="2"/>
  <c r="BK193" i="2"/>
  <c r="J193" i="2"/>
  <c r="BE193" i="2" s="1"/>
  <c r="BI189" i="2"/>
  <c r="BH189" i="2"/>
  <c r="BG189" i="2"/>
  <c r="BF189" i="2"/>
  <c r="T189" i="2"/>
  <c r="R189" i="2"/>
  <c r="P189" i="2"/>
  <c r="P181" i="2" s="1"/>
  <c r="BK189" i="2"/>
  <c r="J189" i="2"/>
  <c r="BE189" i="2" s="1"/>
  <c r="BI186" i="2"/>
  <c r="BH186" i="2"/>
  <c r="BG186" i="2"/>
  <c r="BF186" i="2"/>
  <c r="T186" i="2"/>
  <c r="R186" i="2"/>
  <c r="P186" i="2"/>
  <c r="BK186" i="2"/>
  <c r="J186" i="2"/>
  <c r="BE186" i="2"/>
  <c r="BI182" i="2"/>
  <c r="BH182" i="2"/>
  <c r="BG182" i="2"/>
  <c r="BF182" i="2"/>
  <c r="T182" i="2"/>
  <c r="T181" i="2" s="1"/>
  <c r="R182" i="2"/>
  <c r="R181" i="2" s="1"/>
  <c r="P182" i="2"/>
  <c r="BK182" i="2"/>
  <c r="BK181" i="2"/>
  <c r="J181" i="2" s="1"/>
  <c r="J64" i="2" s="1"/>
  <c r="J182" i="2"/>
  <c r="BE182" i="2"/>
  <c r="BI180" i="2"/>
  <c r="BH180" i="2"/>
  <c r="BG180" i="2"/>
  <c r="BF180" i="2"/>
  <c r="T180" i="2"/>
  <c r="R180" i="2"/>
  <c r="P180" i="2"/>
  <c r="BK180" i="2"/>
  <c r="J180" i="2"/>
  <c r="BE180" i="2" s="1"/>
  <c r="BI179" i="2"/>
  <c r="BH179" i="2"/>
  <c r="BG179" i="2"/>
  <c r="BF179" i="2"/>
  <c r="T179" i="2"/>
  <c r="R179" i="2"/>
  <c r="P179" i="2"/>
  <c r="BK179" i="2"/>
  <c r="J179" i="2"/>
  <c r="BE179" i="2"/>
  <c r="BI177" i="2"/>
  <c r="BH177" i="2"/>
  <c r="BG177" i="2"/>
  <c r="BF177" i="2"/>
  <c r="T177" i="2"/>
  <c r="R177" i="2"/>
  <c r="P177" i="2"/>
  <c r="BK177" i="2"/>
  <c r="J177" i="2"/>
  <c r="BE177" i="2"/>
  <c r="BI174" i="2"/>
  <c r="BH174" i="2"/>
  <c r="BG174" i="2"/>
  <c r="BF174" i="2"/>
  <c r="T174" i="2"/>
  <c r="R174" i="2"/>
  <c r="P174" i="2"/>
  <c r="BK174" i="2"/>
  <c r="J174" i="2"/>
  <c r="BE174" i="2" s="1"/>
  <c r="BI172" i="2"/>
  <c r="BH172" i="2"/>
  <c r="BG172" i="2"/>
  <c r="BF172" i="2"/>
  <c r="T172" i="2"/>
  <c r="R172" i="2"/>
  <c r="P172" i="2"/>
  <c r="BK172" i="2"/>
  <c r="J172" i="2"/>
  <c r="BE172" i="2" s="1"/>
  <c r="BI170" i="2"/>
  <c r="BH170" i="2"/>
  <c r="BG170" i="2"/>
  <c r="BF170" i="2"/>
  <c r="T170" i="2"/>
  <c r="T169" i="2"/>
  <c r="R170" i="2"/>
  <c r="R169" i="2" s="1"/>
  <c r="P170" i="2"/>
  <c r="P169" i="2" s="1"/>
  <c r="BK170" i="2"/>
  <c r="BK169" i="2" s="1"/>
  <c r="J169" i="2" s="1"/>
  <c r="J63" i="2" s="1"/>
  <c r="J170" i="2"/>
  <c r="BE170" i="2" s="1"/>
  <c r="BI168" i="2"/>
  <c r="BH168" i="2"/>
  <c r="BG168" i="2"/>
  <c r="BF168" i="2"/>
  <c r="T168" i="2"/>
  <c r="T167" i="2" s="1"/>
  <c r="R168" i="2"/>
  <c r="R167" i="2" s="1"/>
  <c r="P168" i="2"/>
  <c r="P167" i="2" s="1"/>
  <c r="BK168" i="2"/>
  <c r="BK167" i="2"/>
  <c r="J167" i="2"/>
  <c r="J62" i="2" s="1"/>
  <c r="J168" i="2"/>
  <c r="BE168" i="2" s="1"/>
  <c r="BI159" i="2"/>
  <c r="BH159" i="2"/>
  <c r="BG159" i="2"/>
  <c r="BF159" i="2"/>
  <c r="T159" i="2"/>
  <c r="R159" i="2"/>
  <c r="P159" i="2"/>
  <c r="BK159" i="2"/>
  <c r="J159" i="2"/>
  <c r="BE159" i="2"/>
  <c r="BI154" i="2"/>
  <c r="BH154" i="2"/>
  <c r="BG154" i="2"/>
  <c r="BF154" i="2"/>
  <c r="T154" i="2"/>
  <c r="R154" i="2"/>
  <c r="P154" i="2"/>
  <c r="BK154" i="2"/>
  <c r="J154" i="2"/>
  <c r="BE154" i="2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 s="1"/>
  <c r="BI143" i="2"/>
  <c r="BH143" i="2"/>
  <c r="BG143" i="2"/>
  <c r="BF143" i="2"/>
  <c r="T143" i="2"/>
  <c r="R143" i="2"/>
  <c r="P143" i="2"/>
  <c r="BK143" i="2"/>
  <c r="J143" i="2"/>
  <c r="BE143" i="2" s="1"/>
  <c r="BI140" i="2"/>
  <c r="BH140" i="2"/>
  <c r="BG140" i="2"/>
  <c r="BF140" i="2"/>
  <c r="T140" i="2"/>
  <c r="R140" i="2"/>
  <c r="P140" i="2"/>
  <c r="BK140" i="2"/>
  <c r="J140" i="2"/>
  <c r="BE140" i="2" s="1"/>
  <c r="BI137" i="2"/>
  <c r="BH137" i="2"/>
  <c r="BG137" i="2"/>
  <c r="BF137" i="2"/>
  <c r="T137" i="2"/>
  <c r="R137" i="2"/>
  <c r="P137" i="2"/>
  <c r="BK137" i="2"/>
  <c r="J137" i="2"/>
  <c r="BE137" i="2"/>
  <c r="BI134" i="2"/>
  <c r="BH134" i="2"/>
  <c r="BG134" i="2"/>
  <c r="BF134" i="2"/>
  <c r="T134" i="2"/>
  <c r="R134" i="2"/>
  <c r="P134" i="2"/>
  <c r="BK134" i="2"/>
  <c r="J134" i="2"/>
  <c r="BE134" i="2"/>
  <c r="BI131" i="2"/>
  <c r="BH131" i="2"/>
  <c r="BG131" i="2"/>
  <c r="BF131" i="2"/>
  <c r="T131" i="2"/>
  <c r="R131" i="2"/>
  <c r="P131" i="2"/>
  <c r="BK131" i="2"/>
  <c r="J131" i="2"/>
  <c r="BE131" i="2" s="1"/>
  <c r="BI128" i="2"/>
  <c r="BH128" i="2"/>
  <c r="BG128" i="2"/>
  <c r="BF128" i="2"/>
  <c r="T128" i="2"/>
  <c r="R128" i="2"/>
  <c r="P128" i="2"/>
  <c r="BK128" i="2"/>
  <c r="J128" i="2"/>
  <c r="BE128" i="2" s="1"/>
  <c r="BI125" i="2"/>
  <c r="BH125" i="2"/>
  <c r="BG125" i="2"/>
  <c r="BF125" i="2"/>
  <c r="T125" i="2"/>
  <c r="R125" i="2"/>
  <c r="P125" i="2"/>
  <c r="BK125" i="2"/>
  <c r="J125" i="2"/>
  <c r="BE125" i="2" s="1"/>
  <c r="BI122" i="2"/>
  <c r="BH122" i="2"/>
  <c r="BG122" i="2"/>
  <c r="BF122" i="2"/>
  <c r="T122" i="2"/>
  <c r="R122" i="2"/>
  <c r="P122" i="2"/>
  <c r="BK122" i="2"/>
  <c r="J122" i="2"/>
  <c r="BE122" i="2" s="1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08" i="2"/>
  <c r="BH108" i="2"/>
  <c r="F36" i="2" s="1"/>
  <c r="BC55" i="1" s="1"/>
  <c r="BC54" i="1" s="1"/>
  <c r="BG108" i="2"/>
  <c r="BF108" i="2"/>
  <c r="T108" i="2"/>
  <c r="R108" i="2"/>
  <c r="P108" i="2"/>
  <c r="BK108" i="2"/>
  <c r="J108" i="2"/>
  <c r="BE108" i="2" s="1"/>
  <c r="BI104" i="2"/>
  <c r="BH104" i="2"/>
  <c r="BG104" i="2"/>
  <c r="BF104" i="2"/>
  <c r="T104" i="2"/>
  <c r="R104" i="2"/>
  <c r="P104" i="2"/>
  <c r="BK104" i="2"/>
  <c r="J104" i="2"/>
  <c r="BE104" i="2" s="1"/>
  <c r="BI100" i="2"/>
  <c r="BH100" i="2"/>
  <c r="BG100" i="2"/>
  <c r="BF100" i="2"/>
  <c r="T100" i="2"/>
  <c r="R100" i="2"/>
  <c r="R91" i="2" s="1"/>
  <c r="R90" i="2" s="1"/>
  <c r="P100" i="2"/>
  <c r="BK100" i="2"/>
  <c r="J100" i="2"/>
  <c r="BE100" i="2" s="1"/>
  <c r="BI96" i="2"/>
  <c r="BH96" i="2"/>
  <c r="BG96" i="2"/>
  <c r="F35" i="2" s="1"/>
  <c r="BB55" i="1" s="1"/>
  <c r="BB54" i="1" s="1"/>
  <c r="BF96" i="2"/>
  <c r="T96" i="2"/>
  <c r="R96" i="2"/>
  <c r="P96" i="2"/>
  <c r="BK96" i="2"/>
  <c r="BK91" i="2" s="1"/>
  <c r="J96" i="2"/>
  <c r="BE96" i="2" s="1"/>
  <c r="BI92" i="2"/>
  <c r="F37" i="2" s="1"/>
  <c r="BD55" i="1" s="1"/>
  <c r="BD54" i="1" s="1"/>
  <c r="W33" i="1" s="1"/>
  <c r="BH92" i="2"/>
  <c r="BG92" i="2"/>
  <c r="BF92" i="2"/>
  <c r="F34" i="2" s="1"/>
  <c r="BA55" i="1" s="1"/>
  <c r="BA54" i="1" s="1"/>
  <c r="J34" i="2"/>
  <c r="AW55" i="1" s="1"/>
  <c r="T92" i="2"/>
  <c r="T91" i="2" s="1"/>
  <c r="T90" i="2" s="1"/>
  <c r="T89" i="2" s="1"/>
  <c r="R92" i="2"/>
  <c r="P92" i="2"/>
  <c r="P91" i="2" s="1"/>
  <c r="BK92" i="2"/>
  <c r="J92" i="2"/>
  <c r="BE92" i="2"/>
  <c r="J86" i="2"/>
  <c r="J85" i="2"/>
  <c r="F85" i="2"/>
  <c r="F83" i="2"/>
  <c r="E81" i="2"/>
  <c r="J55" i="2"/>
  <c r="J54" i="2"/>
  <c r="F54" i="2"/>
  <c r="F52" i="2"/>
  <c r="E50" i="2"/>
  <c r="J18" i="2"/>
  <c r="E18" i="2"/>
  <c r="F55" i="2" s="1"/>
  <c r="F86" i="2"/>
  <c r="J17" i="2"/>
  <c r="J12" i="2"/>
  <c r="J83" i="2"/>
  <c r="J52" i="2"/>
  <c r="E7" i="2"/>
  <c r="E79" i="2" s="1"/>
  <c r="AS54" i="1"/>
  <c r="L50" i="1"/>
  <c r="AM50" i="1"/>
  <c r="AM49" i="1"/>
  <c r="L49" i="1"/>
  <c r="AM47" i="1"/>
  <c r="L47" i="1"/>
  <c r="L45" i="1"/>
  <c r="L44" i="1"/>
  <c r="W31" i="1" l="1"/>
  <c r="AX54" i="1"/>
  <c r="W30" i="1"/>
  <c r="AW54" i="1"/>
  <c r="AK30" i="1" s="1"/>
  <c r="J285" i="2"/>
  <c r="J69" i="2" s="1"/>
  <c r="BK284" i="2"/>
  <c r="J284" i="2" s="1"/>
  <c r="J68" i="2" s="1"/>
  <c r="W32" i="1"/>
  <c r="AY54" i="1"/>
  <c r="J91" i="2"/>
  <c r="J61" i="2" s="1"/>
  <c r="BK90" i="2"/>
  <c r="R208" i="2"/>
  <c r="R89" i="2" s="1"/>
  <c r="J209" i="2"/>
  <c r="J66" i="2" s="1"/>
  <c r="BK208" i="2"/>
  <c r="J208" i="2" s="1"/>
  <c r="J65" i="2" s="1"/>
  <c r="J33" i="2"/>
  <c r="AV55" i="1" s="1"/>
  <c r="AT55" i="1" s="1"/>
  <c r="P90" i="2"/>
  <c r="P89" i="2" s="1"/>
  <c r="AU55" i="1" s="1"/>
  <c r="AU54" i="1" s="1"/>
  <c r="E48" i="2"/>
  <c r="F33" i="2"/>
  <c r="AZ55" i="1" s="1"/>
  <c r="AZ54" i="1" s="1"/>
  <c r="W29" i="1" l="1"/>
  <c r="AV54" i="1"/>
  <c r="BK89" i="2"/>
  <c r="J89" i="2" s="1"/>
  <c r="J90" i="2"/>
  <c r="J60" i="2" s="1"/>
  <c r="J30" i="2" l="1"/>
  <c r="J59" i="2"/>
  <c r="AT54" i="1"/>
  <c r="AK29" i="1"/>
  <c r="AG55" i="1" l="1"/>
  <c r="J39" i="2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<sst xmlns="http://schemas.openxmlformats.org/spreadsheetml/2006/main" count="2546" uniqueCount="529">
  <si>
    <t>Export Komplet</t>
  </si>
  <si>
    <t/>
  </si>
  <si>
    <t>2.0</t>
  </si>
  <si>
    <t>ZAMOK</t>
  </si>
  <si>
    <t>False</t>
  </si>
  <si>
    <t>{43565966-17e2-4e7e-a3de-4fe0a161a11c}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</si>
  <si>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</si>
  <si>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</si>
  <si>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</si>
  <si>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</si>
  <si>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</si>
  <si>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</si>
  <si>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</si>
  <si>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</si>
  <si>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VK17/095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</si>
  <si>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</si>
  <si>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</si>
  <si>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III/35724 Borová, opěrná zeď u č.p. 29</t>
  </si>
  <si>
    <t>KSO:</t>
  </si>
  <si>
    <t>CC-CZ:</t>
  </si>
  <si>
    <t>Místo:</t>
  </si>
  <si>
    <t>Borová</t>
  </si>
  <si>
    <t>Datum:</t>
  </si>
  <si>
    <t>5. 12. 2018</t>
  </si>
  <si>
    <t>Zadavatel:</t>
  </si>
  <si>
    <t>IČ:</t>
  </si>
  <si>
    <t>27487938</t>
  </si>
  <si>
    <t>MDS Projekt, s.r.o.</t>
  </si>
  <si>
    <t>DIČ:</t>
  </si>
  <si>
    <t>CZ27487938</t>
  </si>
  <si>
    <t>Uchazeč:</t>
  </si>
  <si>
    <t>Vyplň údaj</t>
  </si>
  <si>
    <t>Projektant:</t>
  </si>
  <si>
    <t>26001187</t>
  </si>
  <si>
    <t>VK CAD s.r.o.</t>
  </si>
  <si>
    <t>CZ26001187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</si>
  <si>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</si>
  <si>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</si>
  <si>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</si>
  <si>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</si>
  <si>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</si>
  <si>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</si>
  <si>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</si>
  <si>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</si>
  <si>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</si>
  <si>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</si>
  <si>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</si>
  <si>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</si>
  <si>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</si>
  <si>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</si>
  <si>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</si>
  <si>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</si>
  <si>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</si>
  <si>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</si>
  <si>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</si>
  <si>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</si>
  <si>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</si>
  <si>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</si>
  <si>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</si>
  <si>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</si>
  <si>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</si>
  <si>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</si>
  <si>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</si>
  <si>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</si>
  <si>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</si>
  <si>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</si>
  <si>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</si>
  <si>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</si>
  <si>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</si>
  <si>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</si>
  <si>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</si>
  <si>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</si>
  <si>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</si>
  <si>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</si>
  <si>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</si>
  <si>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</si>
  <si>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</si>
  <si>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</si>
  <si>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SO.521</t>
  </si>
  <si>
    <t>Přeložka STL plynárenského zařízení</t>
  </si>
  <si>
    <t>STA</t>
  </si>
  <si>
    <t>1</t>
  </si>
  <si>
    <t>{57d6a95e-a453-4c6c-ad41-84e438f15885}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</si>
  <si>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</si>
  <si>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</si>
  <si>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</si>
  <si>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</si>
  <si>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</si>
  <si>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</si>
  <si>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</si>
  <si>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</si>
  <si>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      HSV</t>
  </si>
  <si>
    <t xml:space="preserve">    1 - Zemní práce</t>
  </si>
  <si>
    <t xml:space="preserve">    5 -  Komunikace</t>
  </si>
  <si>
    <t xml:space="preserve">    9 - Ostatní konstrukce a práce-bourání</t>
  </si>
  <si>
    <t xml:space="preserve">    99 -       Přesun hmot</t>
  </si>
  <si>
    <t>M -       Práce a dodávky M</t>
  </si>
  <si>
    <t xml:space="preserve">    21-M -        Elektromontáže</t>
  </si>
  <si>
    <t xml:space="preserve">    23-M -      Montáže potrubí</t>
  </si>
  <si>
    <t>OST -      Ostatní</t>
  </si>
  <si>
    <t xml:space="preserve">    O01 -     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</si>
  <si>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</si>
  <si>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</si>
  <si>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</si>
  <si>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</si>
  <si>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</si>
  <si>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</si>
  <si>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</si>
  <si>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</si>
  <si>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</si>
  <si>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</si>
  <si>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</si>
  <si>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</si>
  <si>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</si>
  <si>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</si>
  <si>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     HSV</t>
  </si>
  <si>
    <t>ROZPOCET</t>
  </si>
  <si>
    <t>Zemní práce</t>
  </si>
  <si>
    <t>K</t>
  </si>
  <si>
    <t>113107112</t>
  </si>
  <si>
    <t>Odstranění podkladu pl do 50 m2 z kameniva těženého tl 200 mm</t>
  </si>
  <si>
    <t>m2</t>
  </si>
  <si>
    <t>CS ÚRS 2017 01</t>
  </si>
  <si>
    <t>4</t>
  </si>
  <si>
    <t>315054714</t>
  </si>
  <si>
    <t>VV</t>
  </si>
  <si>
    <t>"2. úroveň rozrušení"</t>
  </si>
  <si>
    <t>"šířka * délka"</t>
  </si>
  <si>
    <t>"Komunikace"1,8*5,0</t>
  </si>
  <si>
    <t>113107122</t>
  </si>
  <si>
    <t>Odstranění podkladu pl do 50 m2 z kameniva drceného tl 200 mm</t>
  </si>
  <si>
    <t>-2061352667</t>
  </si>
  <si>
    <t>3</t>
  </si>
  <si>
    <t>113107142</t>
  </si>
  <si>
    <t>Odstranění podkladu pl do 50 m2 živičných tl 100 mm</t>
  </si>
  <si>
    <t>1317871602</t>
  </si>
  <si>
    <t>"1.úroveň rozrušení"</t>
  </si>
  <si>
    <t>"Komunikace"2,2*5,0</t>
  </si>
  <si>
    <t>113154124</t>
  </si>
  <si>
    <t>Frézování živičného krytu tl 100 mm pruh š 1 m pl do 500 m2 bez překážek v trase</t>
  </si>
  <si>
    <t>CS ÚRS 2016 02</t>
  </si>
  <si>
    <t>463895528</t>
  </si>
  <si>
    <t>5</t>
  </si>
  <si>
    <t>121112112</t>
  </si>
  <si>
    <t>Sejmutí ornice tl vrstvy přes 150 mm ručně s vodorovným přemístěním do 50 m</t>
  </si>
  <si>
    <t>m3</t>
  </si>
  <si>
    <t>1671413425</t>
  </si>
  <si>
    <t>"2.úroveň rozrušení"</t>
  </si>
  <si>
    <t>"šířka * délka * hloubka 0,2 m"</t>
  </si>
  <si>
    <t>"Nezpevněná plocha, zeleň"1,2*12*0,2</t>
  </si>
  <si>
    <t>6</t>
  </si>
  <si>
    <t>130001101</t>
  </si>
  <si>
    <t>Příplatek za ztížené hloubení v blízkosti vedení</t>
  </si>
  <si>
    <t>1663306100</t>
  </si>
  <si>
    <t>"Podle metodiky 0,8 * 0,8 * délka nového STL plynovodu a STL plynovodní přípojky"0,8*0,8*(8+10)</t>
  </si>
  <si>
    <t>7</t>
  </si>
  <si>
    <t>132201201</t>
  </si>
  <si>
    <t>Hloubení rýh š do 2000 mm v hornině tř. 3 objemu do 100 m3</t>
  </si>
  <si>
    <t>-278580892</t>
  </si>
  <si>
    <t>"3.úroveň rozrušení"</t>
  </si>
  <si>
    <t>"Stanovení objemu výkopu rýhy - hloubka * šířka * délka"</t>
  </si>
  <si>
    <t>"Nezpevněná plocha, zeleň"1,2*0,8*12,0</t>
  </si>
  <si>
    <t>"Komunikace"2,0*0,8*5,0</t>
  </si>
  <si>
    <t>Mezisoučet</t>
  </si>
  <si>
    <t>"objem rýh * 60% ze strojního * 60% z třídy horniny"</t>
  </si>
  <si>
    <t>19,520*0,6*0,6</t>
  </si>
  <si>
    <t>8</t>
  </si>
  <si>
    <t>132201209</t>
  </si>
  <si>
    <t>Příplatek za lepivost k hloubení rýh š do 2000 mm v hornině tř.3</t>
  </si>
  <si>
    <t>-911446327</t>
  </si>
  <si>
    <t>"Objem rýh * 60% ze strojního * 60% z třídy horniny * 20% příplatek"</t>
  </si>
  <si>
    <t>19,520*0,6*0,6*0,2</t>
  </si>
  <si>
    <t>9</t>
  </si>
  <si>
    <t>132202201</t>
  </si>
  <si>
    <t>Hloubení rýh š přes 600 do 2000 mm ručním nebo pneum nářadím v soudržných horninách tř. 3</t>
  </si>
  <si>
    <t>1874595010</t>
  </si>
  <si>
    <t>"Objem rýh * 40% z ručního * 60% z třídy horniny"</t>
  </si>
  <si>
    <t>19,520*0,4*0,6</t>
  </si>
  <si>
    <t>10</t>
  </si>
  <si>
    <t>132202209</t>
  </si>
  <si>
    <t>Příplatek za lepivost u hloubení rýh š do 2000 mm ručním nebo pneum nářadím v hornině tř. 3</t>
  </si>
  <si>
    <t>-1893952541</t>
  </si>
  <si>
    <t>"Objem rýh * 40% z ručního * 60% z třídy horniny * 20% příplatek"</t>
  </si>
  <si>
    <t>19,520*0,4*0,6*0,2</t>
  </si>
  <si>
    <t>11</t>
  </si>
  <si>
    <t>132301201</t>
  </si>
  <si>
    <t>Hloubení rýh š do 2000 mm v hornině tř. 4 objemu do 100 m3</t>
  </si>
  <si>
    <t>-558012903</t>
  </si>
  <si>
    <t>"Objem rýh * 60% ze strojního * 40% z třídy horniny"</t>
  </si>
  <si>
    <t>19,520*0,6*0,4</t>
  </si>
  <si>
    <t>12</t>
  </si>
  <si>
    <t>132301209</t>
  </si>
  <si>
    <t>Příplatek za lepivost k hloubení rýh š do 2000 mm v hornině tř. 4</t>
  </si>
  <si>
    <t>-208880948</t>
  </si>
  <si>
    <t>"objem rýh * 60% ze strojního * 40% z třídy horniny * 20% příplatek"</t>
  </si>
  <si>
    <t>13</t>
  </si>
  <si>
    <t>132302201</t>
  </si>
  <si>
    <t>Hloubení rýh š přes 600 do 2000 mm ručním nebo pneum nářadím v soudržných horninách tř. 4</t>
  </si>
  <si>
    <t>590622951</t>
  </si>
  <si>
    <t>"Objem rýh * 40% z ručního * 40% z třídy horniny"</t>
  </si>
  <si>
    <t>19,520*0,4*0,4</t>
  </si>
  <si>
    <t>14</t>
  </si>
  <si>
    <t>132302209</t>
  </si>
  <si>
    <t>Příplatek za lepivost u hloubení rýh š do 2000 mm ručním nebo pneum nářadím v hornině tř. 4</t>
  </si>
  <si>
    <t>-1042235788</t>
  </si>
  <si>
    <t>"Objem rýh * 40% z ručního * 40% z třídy horniny * 20% příplatek"</t>
  </si>
  <si>
    <t>19,520*0,4*0,4*0,2</t>
  </si>
  <si>
    <t>151101101</t>
  </si>
  <si>
    <t>Pažení a rozepření stěn rýh - příložné - hl. do 2m</t>
  </si>
  <si>
    <t>-1458537269</t>
  </si>
  <si>
    <t>"rýha - hloubka * délka * 2 (každá strana rýhy)"</t>
  </si>
  <si>
    <t>"Nezpevněná plocha, zeleň"1,2*12,0*2</t>
  </si>
  <si>
    <t>"Komunikace"2,0*5,0*2</t>
  </si>
  <si>
    <t>Součet</t>
  </si>
  <si>
    <t>16</t>
  </si>
  <si>
    <t>151101211</t>
  </si>
  <si>
    <t>Odstranění pažení stěn - příložné - hl. do 4 m</t>
  </si>
  <si>
    <t>1752578367</t>
  </si>
  <si>
    <t>"viz.položky výše: Pažení a rozepření stěn rýh - příložné - hl.do 2m"48,800</t>
  </si>
  <si>
    <t>17</t>
  </si>
  <si>
    <t>161101101</t>
  </si>
  <si>
    <t>Svislé přemístění výkopku z horniny tř. 1 až 4 hl výkopu do 2,5 m</t>
  </si>
  <si>
    <t>473395635</t>
  </si>
  <si>
    <t>"Nezpevněná plocha, zeleň"(1,2+0,2+0-1)*0,8*12,0</t>
  </si>
  <si>
    <t>"Komunikace"(2,0+0,15+0,15+0,05+0,06+0,04-1)*0,8*5,0</t>
  </si>
  <si>
    <t>18</t>
  </si>
  <si>
    <t>174101101</t>
  </si>
  <si>
    <t>Zásyp jam, rýh, šachet se zhutněním</t>
  </si>
  <si>
    <t>29311302</t>
  </si>
  <si>
    <t>"vytěžený materiál - hloubka * šířka * délka"</t>
  </si>
  <si>
    <t>19</t>
  </si>
  <si>
    <t>919735112</t>
  </si>
  <si>
    <t>Řezání stávajícího živičného krytu hl do 100 mm</t>
  </si>
  <si>
    <t>m</t>
  </si>
  <si>
    <t>-424536137</t>
  </si>
  <si>
    <t>"Řezání stávající ACO vrstvy"</t>
  </si>
  <si>
    <t>"Komunikace"10</t>
  </si>
  <si>
    <t>"Řezání stávající ACP vrstvy"</t>
  </si>
  <si>
    <t xml:space="preserve"> Komunikace</t>
  </si>
  <si>
    <t>20</t>
  </si>
  <si>
    <t>R-hutnicizkousky</t>
  </si>
  <si>
    <t>Hutnicí zkoušky</t>
  </si>
  <si>
    <t>ks</t>
  </si>
  <si>
    <t>1210755030</t>
  </si>
  <si>
    <t>Ostatní konstrukce a práce-bourání</t>
  </si>
  <si>
    <t>bet.loze</t>
  </si>
  <si>
    <t>Betonové lože pod ztacené bednění</t>
  </si>
  <si>
    <t>-1433389811</t>
  </si>
  <si>
    <t>"šířka*výška*délka*2"0,23*0,18*0,9*2</t>
  </si>
  <si>
    <t>22</t>
  </si>
  <si>
    <t>M</t>
  </si>
  <si>
    <t>595151210</t>
  </si>
  <si>
    <t>tvárnice betonová základová pro ztracené bednění ZBT 15 50x15x25 cm</t>
  </si>
  <si>
    <t>kus</t>
  </si>
  <si>
    <t>CS ÚRS 2015 01</t>
  </si>
  <si>
    <t>1817652808</t>
  </si>
  <si>
    <t>"Tvárnice pro základy nového přístřešku HUP OPZ, regulátoru a plynoměru - celkem 4ks na přístřešek"4</t>
  </si>
  <si>
    <t>23</t>
  </si>
  <si>
    <t>130210300</t>
  </si>
  <si>
    <t>tyč ocelová žebírková, výztuž do betonu, DIN 488, v tyčích, D 6 mm</t>
  </si>
  <si>
    <t>t</t>
  </si>
  <si>
    <t>547979150</t>
  </si>
  <si>
    <t>"ocelové tyče do ztraceného bednění - 8ks po 0,5m na jeden sloupek pro jeden objekt"</t>
  </si>
  <si>
    <t>"Hmotnost 0,22 kg/bm"8*0,5*0,22/1000</t>
  </si>
  <si>
    <t>24</t>
  </si>
  <si>
    <t>komplet</t>
  </si>
  <si>
    <t>Kompletace ztraceného bednění, včetně zabetonování vyztužovacích tyčí a vyzdění příčkové zdi</t>
  </si>
  <si>
    <t>HZS</t>
  </si>
  <si>
    <t>64</t>
  </si>
  <si>
    <t>1510735133</t>
  </si>
  <si>
    <t>"Uvažujeme 4h"4</t>
  </si>
  <si>
    <t>25</t>
  </si>
  <si>
    <t>STApiliř50x50.1</t>
  </si>
  <si>
    <t>Pilíř pro HUP OPZ  včetně osazení, dvířka 50x50 cm</t>
  </si>
  <si>
    <t>256</t>
  </si>
  <si>
    <t>110202495</t>
  </si>
  <si>
    <t>26</t>
  </si>
  <si>
    <t>STAH-rám</t>
  </si>
  <si>
    <t>H-rám, včetně instalace</t>
  </si>
  <si>
    <t>-1028488173</t>
  </si>
  <si>
    <t>99</t>
  </si>
  <si>
    <t xml:space="preserve">      Přesun hmot</t>
  </si>
  <si>
    <t>27</t>
  </si>
  <si>
    <t>997221551</t>
  </si>
  <si>
    <t>Vodorovná doprava suti ze sypkých materiálů do 1 km</t>
  </si>
  <si>
    <t>1715411181</t>
  </si>
  <si>
    <t>"Původní podklad - hloubka * šířka * délka * hmotnost 1,8 t/m3"</t>
  </si>
  <si>
    <t>"Komunikace"(0,15+0,15)*1,8*5,0*1,8</t>
  </si>
  <si>
    <t>28</t>
  </si>
  <si>
    <t>997221559</t>
  </si>
  <si>
    <t>Příplatek ZKD 1 km u vodorovné dopravy suti ze sypkých materiálů</t>
  </si>
  <si>
    <t>-1509364606</t>
  </si>
  <si>
    <t>"Nejbližší skládka - GRANITA s.r.o. - lom Skuteč - 2 km"</t>
  </si>
  <si>
    <t>4,860*(22-1)</t>
  </si>
  <si>
    <t>29</t>
  </si>
  <si>
    <t>997221561</t>
  </si>
  <si>
    <t>Vodorovná doprava suti z kusových materiálů do 1 km</t>
  </si>
  <si>
    <t>-496119573</t>
  </si>
  <si>
    <t>"živičný povrch - hloubka * šířka * délka * hmotnost 2,2 mb/t"</t>
  </si>
  <si>
    <t>"1. úroveň rozrušení"</t>
  </si>
  <si>
    <t>"Komunikace - živice"0,07*2,2*5,0*2,2</t>
  </si>
  <si>
    <t>30</t>
  </si>
  <si>
    <t>997221569</t>
  </si>
  <si>
    <t>Příplatek ZKD 1 km u vodorovné dopravy suti z kusových materiálů</t>
  </si>
  <si>
    <t>-173190180</t>
  </si>
  <si>
    <t>"Vrchní odfrézovaná vrstva bude odvezena na obalovnu BOHEMIA ASFALT, s.r.o. - vzdálenost 28 km"</t>
  </si>
  <si>
    <t>"hloubka * šířka * délka * hmotnost 2,2 mb/t"</t>
  </si>
  <si>
    <t>"Účelová komunikace - živice"(0,04*2,2*5,0*2,2)*(32-1)</t>
  </si>
  <si>
    <t>31</t>
  </si>
  <si>
    <t>997221845</t>
  </si>
  <si>
    <t>Poplatek za uložení odpadu z asfaltových povrchů na skládce (skládkovné)</t>
  </si>
  <si>
    <t>-1234258707</t>
  </si>
  <si>
    <t>"hloubka * šířka * délka * hmotnost 2,2 t/m3"</t>
  </si>
  <si>
    <t>"Komunikace - živice"0,04*2,2*5,0*2,2</t>
  </si>
  <si>
    <t>32</t>
  </si>
  <si>
    <t>997221855</t>
  </si>
  <si>
    <t>Poplatek za uložení odpadu z kameniva na skládce (skládkovné)</t>
  </si>
  <si>
    <t>-511274472</t>
  </si>
  <si>
    <t>"Komunikace"(0,15+0,15+0,05+0,06)*1,8*5,0*1,8</t>
  </si>
  <si>
    <t>33</t>
  </si>
  <si>
    <t>998225111</t>
  </si>
  <si>
    <t>Přesun hmot pro pozemní komunikace s krytem z kamene, monolitickým betonovým nebo živičným</t>
  </si>
  <si>
    <t>CS ÚRS 2014 01</t>
  </si>
  <si>
    <t>2104343810</t>
  </si>
  <si>
    <t xml:space="preserve">      Práce a dodávky M</t>
  </si>
  <si>
    <t>21-M</t>
  </si>
  <si>
    <t xml:space="preserve">       Elektromontáže</t>
  </si>
  <si>
    <t>34</t>
  </si>
  <si>
    <t>210800002</t>
  </si>
  <si>
    <t>Montáž měděných vodičů CYY 2,5 mm2</t>
  </si>
  <si>
    <t>-770157522</t>
  </si>
  <si>
    <t>35</t>
  </si>
  <si>
    <t>341410240</t>
  </si>
  <si>
    <t>vodič silový s Cu jádrem CY pocínovaný 2,50 mm2</t>
  </si>
  <si>
    <t>128</t>
  </si>
  <si>
    <t>-156313987</t>
  </si>
  <si>
    <t>"Délka nového STL plynovodu PE d 63 SDR11 - 8,0m"8</t>
  </si>
  <si>
    <t>"Délka nové STL plynovodní přípojky PE d 32 SDR11 - 10,0m"10</t>
  </si>
  <si>
    <t>36</t>
  </si>
  <si>
    <t>Signal-propoj-Cu</t>
  </si>
  <si>
    <t>Propojení signalizačního vodiče na vodič</t>
  </si>
  <si>
    <t>2115233489</t>
  </si>
  <si>
    <t>"napojení na stáv. potrubí  STL plynovodu PE d 50 SDR11"1</t>
  </si>
  <si>
    <t>"napojení nové STL plynovodní přípojky PE d 32 SDR11 na prodloužený STL plynovod PE d 63 SDR11"1</t>
  </si>
  <si>
    <t>23-M</t>
  </si>
  <si>
    <t xml:space="preserve">     Montáže potrubí</t>
  </si>
  <si>
    <t>37</t>
  </si>
  <si>
    <t>723120805.1</t>
  </si>
  <si>
    <t>Demontáž potrubí PE d 50</t>
  </si>
  <si>
    <t>-1781635477</t>
  </si>
  <si>
    <t>38</t>
  </si>
  <si>
    <t>Ršrot</t>
  </si>
  <si>
    <t>Odvoz demontovaného potrubí na skládku</t>
  </si>
  <si>
    <t>-1628322293</t>
  </si>
  <si>
    <t>"viz.položka výše: demontáž potrubí PE d 50"2,5</t>
  </si>
  <si>
    <t>39</t>
  </si>
  <si>
    <t>230180010</t>
  </si>
  <si>
    <t>Montáž potrubí plastická hmota trouby PE, PP D 32 mm, tl 2,9 mm</t>
  </si>
  <si>
    <t>1643828607</t>
  </si>
  <si>
    <t>40</t>
  </si>
  <si>
    <t>286139110.1</t>
  </si>
  <si>
    <t xml:space="preserve">potrubí plynovodní PE RC+ (typ K2) 100 SDR 11,6-0,4 MPa , návin 100 m, tyče 6m, 32 x 3,0 mm </t>
  </si>
  <si>
    <t>2062078295</t>
  </si>
  <si>
    <t>"Nová STL plynovodní přípojka vč.svislé části - celková délka 10,0m"10</t>
  </si>
  <si>
    <t>41</t>
  </si>
  <si>
    <t>230181042</t>
  </si>
  <si>
    <t>Montáž potrubí plastového svařované na tupo nebo elektrospojkou, D 63 mm, tl 5,8 mm</t>
  </si>
  <si>
    <t>-180612347</t>
  </si>
  <si>
    <t>42</t>
  </si>
  <si>
    <t>286139140</t>
  </si>
  <si>
    <t>potrubí plynovodní PE 100 SDR 11,6-0,4 MPa , návin 100 m, tyče 6m, 63 x 5,8 mm</t>
  </si>
  <si>
    <t>-77560898</t>
  </si>
  <si>
    <t>"Nová část STL plynovodu PE d 63 SDR11 - celková délka 8,0m"8</t>
  </si>
  <si>
    <t>43</t>
  </si>
  <si>
    <t>286139140.1</t>
  </si>
  <si>
    <t>potrubí plynovodní PE 100 SDR 11,6-0,4 MPa , návin 100 m, tyče 6m, 63 x 5,8 mm (ochranná trubka)</t>
  </si>
  <si>
    <t>1365888436</t>
  </si>
  <si>
    <t>"ochranná trubka nové STL plynovodní přípojky PE d 32 v celé její délce - 10,0m"10</t>
  </si>
  <si>
    <t>44</t>
  </si>
  <si>
    <t>230201021</t>
  </si>
  <si>
    <t>Montáž plynovodů D 133 mm, tl stěny 4,5 mm</t>
  </si>
  <si>
    <t>-1993455425</t>
  </si>
  <si>
    <t>45</t>
  </si>
  <si>
    <t>140110760</t>
  </si>
  <si>
    <t>trubka ocelová bezešvá hladká jakost 11 353, 108 x 4,0 mm (ochranná trubka)</t>
  </si>
  <si>
    <t>-2146384327</t>
  </si>
  <si>
    <t>"ochranná trubka nové STL plynovodní přípojky PE d 32 pod opěrnou zdí - 2,5m"2,5</t>
  </si>
  <si>
    <t>46</t>
  </si>
  <si>
    <t>nas-ochr-tr.1</t>
  </si>
  <si>
    <t>Nasunutí potrubní, do ochranných trubek</t>
  </si>
  <si>
    <t>1852277960</t>
  </si>
  <si>
    <t>"viz.položka výše: potrubí PE 100 SDR17 dn 63x5,8mm - ochranná trubka - 10,0m"10,0</t>
  </si>
  <si>
    <t>"viz.položka výše: trubka ocelová bezešvá hladká jakost 11 353, 108 x 4,0mm - ochranná trubka - 2,5m"2,5</t>
  </si>
  <si>
    <t>47</t>
  </si>
  <si>
    <t>230230016</t>
  </si>
  <si>
    <t>Hlavní tlaková zkouška vzduchem 0,6 MPa do DN 50, pevnosti</t>
  </si>
  <si>
    <t>1877765906</t>
  </si>
  <si>
    <t>"viz.položka výše: potrubí plynovodní PE RC + (typ K2) 100 SDR 11,6-0,4 MPa , návin 100 m, tyče 6m, 32 x 3,0 mm"10,0</t>
  </si>
  <si>
    <t>"viz.položka výše: potrubí plynovodní PE 100 SDR 11,6-0,4 MPa , návin 100 m, tyče 6m, 63 x 5,8 mm"8,0</t>
  </si>
  <si>
    <t>48</t>
  </si>
  <si>
    <t>230120041.1</t>
  </si>
  <si>
    <t>Čištění potrubí profukováním nebo proplachováním DN 25</t>
  </si>
  <si>
    <t>1246753059</t>
  </si>
  <si>
    <t>49</t>
  </si>
  <si>
    <t>230120043</t>
  </si>
  <si>
    <t>Čištění potrubí profukováním nebo proplachováním DN 50</t>
  </si>
  <si>
    <t>-778978823</t>
  </si>
  <si>
    <t>"viz.položka výše: potrubí plynovodní PE 100 SDR 11,6-0,4 MPa , návin 100 m, tyče 6m, 63 x 5,8 mm - ochranná trubka"10,0</t>
  </si>
  <si>
    <t>50</t>
  </si>
  <si>
    <t>230120046</t>
  </si>
  <si>
    <t>Čištění potrubí profukováním nebo proplachováním DN 100</t>
  </si>
  <si>
    <t>87308450</t>
  </si>
  <si>
    <t>"viz.položka výše: trubka ocelová bezešvá hladká jakost 11 353, 108 x 4,0 mm - ochranná trubka"2,5</t>
  </si>
  <si>
    <t>51</t>
  </si>
  <si>
    <t>460490012</t>
  </si>
  <si>
    <t>Zakrytí výstražnou folií PVC, šířka 33 cm</t>
  </si>
  <si>
    <t>-1203903391</t>
  </si>
  <si>
    <t>"STL plynovodní přípojka PE d 32 SDR11 - celková délka 10,0m"10</t>
  </si>
  <si>
    <t xml:space="preserve">"STL plynovod PE d 63 SDR11 - celková délka 8,0m"8 </t>
  </si>
  <si>
    <t>"Nutno připočítat 2,0m přesah v místě napojení na stávající STL plynovod"2</t>
  </si>
  <si>
    <t>52</t>
  </si>
  <si>
    <t>odst.1</t>
  </si>
  <si>
    <t>Proplach a naplnění inertním plynem stávající plynové přípojky</t>
  </si>
  <si>
    <t>-1217347502</t>
  </si>
  <si>
    <t>"Celková délka rušené STL plynovodní přípojky včetně svislé části"7,6+1,5</t>
  </si>
  <si>
    <t>53</t>
  </si>
  <si>
    <t>odvzd</t>
  </si>
  <si>
    <t>Odvzdušnění nového úseku</t>
  </si>
  <si>
    <t>1865738777</t>
  </si>
  <si>
    <t>54</t>
  </si>
  <si>
    <t>prop-PEd160</t>
  </si>
  <si>
    <t>Rozpojení a propojení na stávající plynovod PE d 50</t>
  </si>
  <si>
    <t>soub</t>
  </si>
  <si>
    <t>-2075129585</t>
  </si>
  <si>
    <t>"propoj nového STL plynovodu se stávajícím STL plynovodem - 1ks"1</t>
  </si>
  <si>
    <t>55</t>
  </si>
  <si>
    <t>230180066</t>
  </si>
  <si>
    <t>Montáž trubní díly plastická hmota PE, PP DN 32</t>
  </si>
  <si>
    <t>1426139440</t>
  </si>
  <si>
    <t>56</t>
  </si>
  <si>
    <t>GLY615649</t>
  </si>
  <si>
    <t>PE Tkus-el.navrtávací,SDR11-dn63-32</t>
  </si>
  <si>
    <t>333087287</t>
  </si>
  <si>
    <t>57</t>
  </si>
  <si>
    <t>GLY612682</t>
  </si>
  <si>
    <t>PE elektrospojka,SDR11-dn32</t>
  </si>
  <si>
    <t>1998842665</t>
  </si>
  <si>
    <t>58</t>
  </si>
  <si>
    <t>GLY612027</t>
  </si>
  <si>
    <t>PE elektrozáslepka, SDR 11- dn 32</t>
  </si>
  <si>
    <t>-1549261422</t>
  </si>
  <si>
    <t>"zaslepení stávající - rušené STL plynovodní přípojky ukončené v nice v obvodovém zdivu objektu - 1ks"1</t>
  </si>
  <si>
    <t>59</t>
  </si>
  <si>
    <t>OSM140</t>
  </si>
  <si>
    <t>PŘECH.ZEM.PE-OCEL,SDR11,dn32-DN25-standard (obj. č.100202)</t>
  </si>
  <si>
    <t>2080042156</t>
  </si>
  <si>
    <t>60</t>
  </si>
  <si>
    <t>OSM158</t>
  </si>
  <si>
    <t>DRŽÁK PŘECHODKY DN 25 (obj.č. 900100)</t>
  </si>
  <si>
    <t>-2073821737</t>
  </si>
  <si>
    <t>61</t>
  </si>
  <si>
    <t>230181242</t>
  </si>
  <si>
    <t>Montáž trubního dílu PE potrubí svařovaného na tupo nebo elektrospojkou D 63 mm, tl 5,7 mm</t>
  </si>
  <si>
    <t>-1419243640</t>
  </si>
  <si>
    <t>62</t>
  </si>
  <si>
    <t>GLY612030</t>
  </si>
  <si>
    <t>PE elektrozáslepka, SDR 11- dn 63</t>
  </si>
  <si>
    <t>-357215560</t>
  </si>
  <si>
    <t>"ukončení nového STL plynovodu PE 100 dn 63 SDR 11 - 1ks"1</t>
  </si>
  <si>
    <t>"dočasné zaslepení nového STL plynovodu PE 100 dn 63 SDR 11 pro provedení tlakové zkoušky - 1ks"1</t>
  </si>
  <si>
    <t>63</t>
  </si>
  <si>
    <t>GLY612072</t>
  </si>
  <si>
    <t>PE redukce-el.objímka,SDR11-dn63-50</t>
  </si>
  <si>
    <t>777648843</t>
  </si>
  <si>
    <t>723239103</t>
  </si>
  <si>
    <t>Montáž armatur plynovodních se dvěma závity G 1 ostatní typ</t>
  </si>
  <si>
    <t>CS ÚRS 2015 02</t>
  </si>
  <si>
    <t>1721887853</t>
  </si>
  <si>
    <t>65</t>
  </si>
  <si>
    <t>OSM054</t>
  </si>
  <si>
    <t>KOHOUT UZÁV.R 950 S PÁKOU              1~</t>
  </si>
  <si>
    <t>-924821923</t>
  </si>
  <si>
    <t>66</t>
  </si>
  <si>
    <t>OSM224</t>
  </si>
  <si>
    <t>VÍČKO VNI.ZÁV.  C.301   DN     1~</t>
  </si>
  <si>
    <t>-2126275746</t>
  </si>
  <si>
    <t>67</t>
  </si>
  <si>
    <t>odriz</t>
  </si>
  <si>
    <t xml:space="preserve">Odříznutí dočasné PE záslepky </t>
  </si>
  <si>
    <t>-2096564428</t>
  </si>
  <si>
    <t>"dočasné zaslepení nového potrubí PE d 63 SDR 11 pro provedení tlakové zkoušky - 1ks"1</t>
  </si>
  <si>
    <t>68</t>
  </si>
  <si>
    <t>škrc.2</t>
  </si>
  <si>
    <t>Seškrcení PE d 50</t>
  </si>
  <si>
    <t>-978969675</t>
  </si>
  <si>
    <t>"pro provedení propoje na stávající STL plynovod - 2ks"2</t>
  </si>
  <si>
    <t>OST</t>
  </si>
  <si>
    <t xml:space="preserve">     Ostatní</t>
  </si>
  <si>
    <t>O01</t>
  </si>
  <si>
    <t>69</t>
  </si>
  <si>
    <t>OST1</t>
  </si>
  <si>
    <t>Zařízení staveniště</t>
  </si>
  <si>
    <t>967958448</t>
  </si>
  <si>
    <t>70</t>
  </si>
  <si>
    <t>OST2</t>
  </si>
  <si>
    <t>Vytyčení podzemních sítí od jejich správců</t>
  </si>
  <si>
    <t>-1989169038</t>
  </si>
  <si>
    <t>71</t>
  </si>
  <si>
    <t>OST3</t>
  </si>
  <si>
    <t>Dopravně regulační opatření</t>
  </si>
  <si>
    <t>1549777812</t>
  </si>
  <si>
    <t>72</t>
  </si>
  <si>
    <t>OST4b</t>
  </si>
  <si>
    <t>Přemostění výkopů pro vozidla do 35t</t>
  </si>
  <si>
    <t>1287734010</t>
  </si>
  <si>
    <t>"na přípojce před objektem - 1ks"1</t>
  </si>
  <si>
    <t>73</t>
  </si>
  <si>
    <t>OST5</t>
  </si>
  <si>
    <t>Geodetické zaměření</t>
  </si>
  <si>
    <t>2143034629</t>
  </si>
  <si>
    <t>"Nový STL plynovod + přípojka (půdorysně)"8+10</t>
  </si>
  <si>
    <t>74</t>
  </si>
  <si>
    <t>OST7</t>
  </si>
  <si>
    <t>Kompletační činnost</t>
  </si>
  <si>
    <t>1764709532</t>
  </si>
  <si>
    <t>75</t>
  </si>
  <si>
    <t>OST10</t>
  </si>
  <si>
    <t>Předání stavby, revize</t>
  </si>
  <si>
    <t>55765271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</si>
</sst>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1"/>
      <c r="AQ5" s="21"/>
      <c r="AR5" s="19"/>
      <c r="BE5" s="243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5" t="s">
        <v>17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1"/>
      <c r="AQ6" s="21"/>
      <c r="AR6" s="19"/>
      <c r="BE6" s="244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4"/>
      <c r="BS7" s="16" t="s">
        <v>6</v>
      </c>
    </row>
    <row r="8" spans="1:74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4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4"/>
      <c r="BS9" s="16" t="s">
        <v>6</v>
      </c>
    </row>
    <row r="10" spans="1:74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44"/>
      <c r="BS10" s="16" t="s">
        <v>6</v>
      </c>
    </row>
    <row r="11" spans="1:74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44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4"/>
      <c r="BS12" s="16" t="s">
        <v>6</v>
      </c>
    </row>
    <row r="13" spans="1:74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44"/>
      <c r="BS13" s="16" t="s">
        <v>6</v>
      </c>
    </row>
    <row r="14" spans="1:74" ht="11.25">
      <c r="B14" s="20"/>
      <c r="C14" s="21"/>
      <c r="D14" s="21"/>
      <c r="E14" s="276" t="s">
        <v>31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44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4"/>
      <c r="BS15" s="16" t="s">
        <v>4</v>
      </c>
    </row>
    <row r="16" spans="1:74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244"/>
      <c r="BS16" s="16" t="s">
        <v>4</v>
      </c>
    </row>
    <row r="17" spans="2:71" ht="18.399999999999999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244"/>
      <c r="BS17" s="16" t="s">
        <v>36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4"/>
      <c r="BS18" s="16" t="s">
        <v>6</v>
      </c>
    </row>
    <row r="19" spans="2:71" ht="12" customHeight="1">
      <c r="B19" s="20"/>
      <c r="C19" s="21"/>
      <c r="D19" s="28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33</v>
      </c>
      <c r="AO19" s="21"/>
      <c r="AP19" s="21"/>
      <c r="AQ19" s="21"/>
      <c r="AR19" s="19"/>
      <c r="BE19" s="244"/>
      <c r="BS19" s="16" t="s">
        <v>6</v>
      </c>
    </row>
    <row r="20" spans="2:71" ht="18.399999999999999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35</v>
      </c>
      <c r="AO20" s="21"/>
      <c r="AP20" s="21"/>
      <c r="AQ20" s="21"/>
      <c r="AR20" s="19"/>
      <c r="BE20" s="244"/>
      <c r="BS20" s="16" t="s">
        <v>36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4"/>
    </row>
    <row r="22" spans="2:7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4"/>
    </row>
    <row r="23" spans="2:71" ht="16.5" customHeight="1">
      <c r="B23" s="20"/>
      <c r="C23" s="21"/>
      <c r="D23" s="21"/>
      <c r="E23" s="278" t="s">
        <v>1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1"/>
      <c r="AP23" s="21"/>
      <c r="AQ23" s="21"/>
      <c r="AR23" s="19"/>
      <c r="BE23" s="244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4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4"/>
    </row>
    <row r="26" spans="2:71" s="1" customFormat="1" ht="25.9" customHeight="1"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5">
        <f>ROUND(AG54,2)</f>
        <v>0</v>
      </c>
      <c r="AL26" s="246"/>
      <c r="AM26" s="246"/>
      <c r="AN26" s="246"/>
      <c r="AO26" s="246"/>
      <c r="AP26" s="34"/>
      <c r="AQ26" s="34"/>
      <c r="AR26" s="37"/>
      <c r="BE26" s="244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4"/>
    </row>
    <row r="28" spans="2:71" s="1" customFormat="1" ht="11.2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9" t="s">
        <v>40</v>
      </c>
      <c r="M28" s="279"/>
      <c r="N28" s="279"/>
      <c r="O28" s="279"/>
      <c r="P28" s="279"/>
      <c r="Q28" s="34"/>
      <c r="R28" s="34"/>
      <c r="S28" s="34"/>
      <c r="T28" s="34"/>
      <c r="U28" s="34"/>
      <c r="V28" s="34"/>
      <c r="W28" s="279" t="s">
        <v>41</v>
      </c>
      <c r="X28" s="279"/>
      <c r="Y28" s="279"/>
      <c r="Z28" s="279"/>
      <c r="AA28" s="279"/>
      <c r="AB28" s="279"/>
      <c r="AC28" s="279"/>
      <c r="AD28" s="279"/>
      <c r="AE28" s="279"/>
      <c r="AF28" s="34"/>
      <c r="AG28" s="34"/>
      <c r="AH28" s="34"/>
      <c r="AI28" s="34"/>
      <c r="AJ28" s="34"/>
      <c r="AK28" s="279" t="s">
        <v>42</v>
      </c>
      <c r="AL28" s="279"/>
      <c r="AM28" s="279"/>
      <c r="AN28" s="279"/>
      <c r="AO28" s="279"/>
      <c r="AP28" s="34"/>
      <c r="AQ28" s="34"/>
      <c r="AR28" s="37"/>
      <c r="BE28" s="244"/>
    </row>
    <row r="29" spans="2:71" s="2" customFormat="1" ht="14.45" customHeight="1">
      <c r="B29" s="38"/>
      <c r="C29" s="39"/>
      <c r="D29" s="28" t="s">
        <v>43</v>
      </c>
      <c r="E29" s="39"/>
      <c r="F29" s="28" t="s">
        <v>44</v>
      </c>
      <c r="G29" s="39"/>
      <c r="H29" s="39"/>
      <c r="I29" s="39"/>
      <c r="J29" s="39"/>
      <c r="K29" s="39"/>
      <c r="L29" s="280">
        <v>0.21</v>
      </c>
      <c r="M29" s="242"/>
      <c r="N29" s="242"/>
      <c r="O29" s="242"/>
      <c r="P29" s="242"/>
      <c r="Q29" s="39"/>
      <c r="R29" s="39"/>
      <c r="S29" s="39"/>
      <c r="T29" s="39"/>
      <c r="U29" s="39"/>
      <c r="V29" s="39"/>
      <c r="W29" s="241">
        <f>ROUND(AZ54, 2)</f>
        <v>0</v>
      </c>
      <c r="X29" s="242"/>
      <c r="Y29" s="242"/>
      <c r="Z29" s="242"/>
      <c r="AA29" s="242"/>
      <c r="AB29" s="242"/>
      <c r="AC29" s="242"/>
      <c r="AD29" s="242"/>
      <c r="AE29" s="242"/>
      <c r="AF29" s="39"/>
      <c r="AG29" s="39"/>
      <c r="AH29" s="39"/>
      <c r="AI29" s="39"/>
      <c r="AJ29" s="39"/>
      <c r="AK29" s="241">
        <f>ROUND(AV54, 2)</f>
        <v>0</v>
      </c>
      <c r="AL29" s="242"/>
      <c r="AM29" s="242"/>
      <c r="AN29" s="242"/>
      <c r="AO29" s="242"/>
      <c r="AP29" s="39"/>
      <c r="AQ29" s="39"/>
      <c r="AR29" s="40"/>
      <c r="BE29" s="244"/>
    </row>
    <row r="30" spans="2:71" s="2" customFormat="1" ht="14.45" customHeight="1">
      <c r="B30" s="38"/>
      <c r="C30" s="39"/>
      <c r="D30" s="39"/>
      <c r="E30" s="39"/>
      <c r="F30" s="28" t="s">
        <v>45</v>
      </c>
      <c r="G30" s="39"/>
      <c r="H30" s="39"/>
      <c r="I30" s="39"/>
      <c r="J30" s="39"/>
      <c r="K30" s="39"/>
      <c r="L30" s="280">
        <v>0.15</v>
      </c>
      <c r="M30" s="242"/>
      <c r="N30" s="242"/>
      <c r="O30" s="242"/>
      <c r="P30" s="242"/>
      <c r="Q30" s="39"/>
      <c r="R30" s="39"/>
      <c r="S30" s="39"/>
      <c r="T30" s="39"/>
      <c r="U30" s="39"/>
      <c r="V30" s="39"/>
      <c r="W30" s="241">
        <f>ROUND(BA54, 2)</f>
        <v>0</v>
      </c>
      <c r="X30" s="242"/>
      <c r="Y30" s="242"/>
      <c r="Z30" s="242"/>
      <c r="AA30" s="242"/>
      <c r="AB30" s="242"/>
      <c r="AC30" s="242"/>
      <c r="AD30" s="242"/>
      <c r="AE30" s="242"/>
      <c r="AF30" s="39"/>
      <c r="AG30" s="39"/>
      <c r="AH30" s="39"/>
      <c r="AI30" s="39"/>
      <c r="AJ30" s="39"/>
      <c r="AK30" s="241">
        <f>ROUND(AW54, 2)</f>
        <v>0</v>
      </c>
      <c r="AL30" s="242"/>
      <c r="AM30" s="242"/>
      <c r="AN30" s="242"/>
      <c r="AO30" s="242"/>
      <c r="AP30" s="39"/>
      <c r="AQ30" s="39"/>
      <c r="AR30" s="40"/>
      <c r="BE30" s="244"/>
    </row>
    <row r="31" spans="2:71" s="2" customFormat="1" ht="14.45" hidden="1" customHeight="1">
      <c r="B31" s="38"/>
      <c r="C31" s="39"/>
      <c r="D31" s="39"/>
      <c r="E31" s="39"/>
      <c r="F31" s="28" t="s">
        <v>46</v>
      </c>
      <c r="G31" s="39"/>
      <c r="H31" s="39"/>
      <c r="I31" s="39"/>
      <c r="J31" s="39"/>
      <c r="K31" s="39"/>
      <c r="L31" s="280">
        <v>0.21</v>
      </c>
      <c r="M31" s="242"/>
      <c r="N31" s="242"/>
      <c r="O31" s="242"/>
      <c r="P31" s="242"/>
      <c r="Q31" s="39"/>
      <c r="R31" s="39"/>
      <c r="S31" s="39"/>
      <c r="T31" s="39"/>
      <c r="U31" s="39"/>
      <c r="V31" s="39"/>
      <c r="W31" s="241">
        <f>ROUND(BB54, 2)</f>
        <v>0</v>
      </c>
      <c r="X31" s="242"/>
      <c r="Y31" s="242"/>
      <c r="Z31" s="242"/>
      <c r="AA31" s="242"/>
      <c r="AB31" s="242"/>
      <c r="AC31" s="242"/>
      <c r="AD31" s="242"/>
      <c r="AE31" s="242"/>
      <c r="AF31" s="39"/>
      <c r="AG31" s="39"/>
      <c r="AH31" s="39"/>
      <c r="AI31" s="39"/>
      <c r="AJ31" s="39"/>
      <c r="AK31" s="241">
        <v>0</v>
      </c>
      <c r="AL31" s="242"/>
      <c r="AM31" s="242"/>
      <c r="AN31" s="242"/>
      <c r="AO31" s="242"/>
      <c r="AP31" s="39"/>
      <c r="AQ31" s="39"/>
      <c r="AR31" s="40"/>
      <c r="BE31" s="244"/>
    </row>
    <row r="32" spans="2:71" s="2" customFormat="1" ht="14.45" hidden="1" customHeight="1">
      <c r="B32" s="38"/>
      <c r="C32" s="39"/>
      <c r="D32" s="39"/>
      <c r="E32" s="39"/>
      <c r="F32" s="28" t="s">
        <v>47</v>
      </c>
      <c r="G32" s="39"/>
      <c r="H32" s="39"/>
      <c r="I32" s="39"/>
      <c r="J32" s="39"/>
      <c r="K32" s="39"/>
      <c r="L32" s="280">
        <v>0.15</v>
      </c>
      <c r="M32" s="242"/>
      <c r="N32" s="242"/>
      <c r="O32" s="242"/>
      <c r="P32" s="242"/>
      <c r="Q32" s="39"/>
      <c r="R32" s="39"/>
      <c r="S32" s="39"/>
      <c r="T32" s="39"/>
      <c r="U32" s="39"/>
      <c r="V32" s="39"/>
      <c r="W32" s="241">
        <f>ROUND(BC54, 2)</f>
        <v>0</v>
      </c>
      <c r="X32" s="242"/>
      <c r="Y32" s="242"/>
      <c r="Z32" s="242"/>
      <c r="AA32" s="242"/>
      <c r="AB32" s="242"/>
      <c r="AC32" s="242"/>
      <c r="AD32" s="242"/>
      <c r="AE32" s="242"/>
      <c r="AF32" s="39"/>
      <c r="AG32" s="39"/>
      <c r="AH32" s="39"/>
      <c r="AI32" s="39"/>
      <c r="AJ32" s="39"/>
      <c r="AK32" s="241">
        <v>0</v>
      </c>
      <c r="AL32" s="242"/>
      <c r="AM32" s="242"/>
      <c r="AN32" s="242"/>
      <c r="AO32" s="242"/>
      <c r="AP32" s="39"/>
      <c r="AQ32" s="39"/>
      <c r="AR32" s="40"/>
      <c r="BE32" s="244"/>
    </row>
    <row r="33" spans="2:57" s="2" customFormat="1" ht="14.45" hidden="1" customHeight="1">
      <c r="B33" s="38"/>
      <c r="C33" s="39"/>
      <c r="D33" s="39"/>
      <c r="E33" s="39"/>
      <c r="F33" s="28" t="s">
        <v>48</v>
      </c>
      <c r="G33" s="39"/>
      <c r="H33" s="39"/>
      <c r="I33" s="39"/>
      <c r="J33" s="39"/>
      <c r="K33" s="39"/>
      <c r="L33" s="280">
        <v>0</v>
      </c>
      <c r="M33" s="242"/>
      <c r="N33" s="242"/>
      <c r="O33" s="242"/>
      <c r="P33" s="242"/>
      <c r="Q33" s="39"/>
      <c r="R33" s="39"/>
      <c r="S33" s="39"/>
      <c r="T33" s="39"/>
      <c r="U33" s="39"/>
      <c r="V33" s="39"/>
      <c r="W33" s="241">
        <f>ROUND(BD54, 2)</f>
        <v>0</v>
      </c>
      <c r="X33" s="242"/>
      <c r="Y33" s="242"/>
      <c r="Z33" s="242"/>
      <c r="AA33" s="242"/>
      <c r="AB33" s="242"/>
      <c r="AC33" s="242"/>
      <c r="AD33" s="242"/>
      <c r="AE33" s="242"/>
      <c r="AF33" s="39"/>
      <c r="AG33" s="39"/>
      <c r="AH33" s="39"/>
      <c r="AI33" s="39"/>
      <c r="AJ33" s="39"/>
      <c r="AK33" s="241">
        <v>0</v>
      </c>
      <c r="AL33" s="242"/>
      <c r="AM33" s="242"/>
      <c r="AN33" s="242"/>
      <c r="AO33" s="242"/>
      <c r="AP33" s="39"/>
      <c r="AQ33" s="39"/>
      <c r="AR33" s="40"/>
      <c r="BE33" s="244"/>
    </row>
    <row r="34" spans="2:57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44"/>
    </row>
    <row r="35" spans="2:57" s="1" customFormat="1" ht="25.9" customHeight="1"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247" t="s">
        <v>51</v>
      </c>
      <c r="Y35" s="248"/>
      <c r="Z35" s="248"/>
      <c r="AA35" s="248"/>
      <c r="AB35" s="248"/>
      <c r="AC35" s="43"/>
      <c r="AD35" s="43"/>
      <c r="AE35" s="43"/>
      <c r="AF35" s="43"/>
      <c r="AG35" s="43"/>
      <c r="AH35" s="43"/>
      <c r="AI35" s="43"/>
      <c r="AJ35" s="43"/>
      <c r="AK35" s="249">
        <f>SUM(AK26:AK33)</f>
        <v>0</v>
      </c>
      <c r="AL35" s="248"/>
      <c r="AM35" s="248"/>
      <c r="AN35" s="248"/>
      <c r="AO35" s="250"/>
      <c r="AP35" s="41"/>
      <c r="AQ35" s="41"/>
      <c r="AR35" s="37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6.95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57" s="1" customFormat="1" ht="6.95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57" s="1" customFormat="1" ht="24.95" customHeight="1">
      <c r="B42" s="33"/>
      <c r="C42" s="22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57" s="1" customFormat="1" ht="6.95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57" s="1" customFormat="1" ht="12" customHeight="1">
      <c r="B44" s="33"/>
      <c r="C44" s="28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VK17/095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57" s="3" customFormat="1" ht="36.950000000000003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54" t="str">
        <f>K6</f>
        <v>III/35724 Borová, opěrná zeď u č.p. 29</v>
      </c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255"/>
      <c r="AL45" s="255"/>
      <c r="AM45" s="255"/>
      <c r="AN45" s="255"/>
      <c r="AO45" s="255"/>
      <c r="AP45" s="51"/>
      <c r="AQ45" s="51"/>
      <c r="AR45" s="52"/>
    </row>
    <row r="46" spans="2:57" s="1" customFormat="1" ht="6.95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57" s="1" customFormat="1" ht="12" customHeight="1">
      <c r="B47" s="33"/>
      <c r="C47" s="28" t="s">
        <v>20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Borová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22</v>
      </c>
      <c r="AJ47" s="34"/>
      <c r="AK47" s="34"/>
      <c r="AL47" s="34"/>
      <c r="AM47" s="256" t="str">
        <f>IF(AN8= "","",AN8)</f>
        <v>5. 12. 2018</v>
      </c>
      <c r="AN47" s="256"/>
      <c r="AO47" s="34"/>
      <c r="AP47" s="34"/>
      <c r="AQ47" s="34"/>
      <c r="AR47" s="37"/>
    </row>
    <row r="48" spans="2:57" s="1" customFormat="1" ht="6.95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13.7" customHeight="1">
      <c r="B49" s="33"/>
      <c r="C49" s="28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MDS Projekt, s.r.o.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32</v>
      </c>
      <c r="AJ49" s="34"/>
      <c r="AK49" s="34"/>
      <c r="AL49" s="34"/>
      <c r="AM49" s="252" t="str">
        <f>IF(E17="","",E17)</f>
        <v>VK CAD s.r.o.</v>
      </c>
      <c r="AN49" s="253"/>
      <c r="AO49" s="253"/>
      <c r="AP49" s="253"/>
      <c r="AQ49" s="34"/>
      <c r="AR49" s="37"/>
      <c r="AS49" s="257" t="s">
        <v>53</v>
      </c>
      <c r="AT49" s="258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3.7" customHeight="1">
      <c r="B50" s="33"/>
      <c r="C50" s="28" t="s">
        <v>30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37</v>
      </c>
      <c r="AJ50" s="34"/>
      <c r="AK50" s="34"/>
      <c r="AL50" s="34"/>
      <c r="AM50" s="252" t="str">
        <f>IF(E20="","",E20)</f>
        <v>VK CAD s.r.o.</v>
      </c>
      <c r="AN50" s="253"/>
      <c r="AO50" s="253"/>
      <c r="AP50" s="253"/>
      <c r="AQ50" s="34"/>
      <c r="AR50" s="37"/>
      <c r="AS50" s="259"/>
      <c r="AT50" s="260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9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61"/>
      <c r="AT51" s="262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263" t="s">
        <v>54</v>
      </c>
      <c r="D52" s="264"/>
      <c r="E52" s="264"/>
      <c r="F52" s="264"/>
      <c r="G52" s="264"/>
      <c r="H52" s="61"/>
      <c r="I52" s="265" t="s">
        <v>55</v>
      </c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66" t="s">
        <v>56</v>
      </c>
      <c r="AH52" s="264"/>
      <c r="AI52" s="264"/>
      <c r="AJ52" s="264"/>
      <c r="AK52" s="264"/>
      <c r="AL52" s="264"/>
      <c r="AM52" s="264"/>
      <c r="AN52" s="265" t="s">
        <v>57</v>
      </c>
      <c r="AO52" s="264"/>
      <c r="AP52" s="267"/>
      <c r="AQ52" s="62" t="s">
        <v>58</v>
      </c>
      <c r="AR52" s="37"/>
      <c r="AS52" s="63" t="s">
        <v>59</v>
      </c>
      <c r="AT52" s="64" t="s">
        <v>60</v>
      </c>
      <c r="AU52" s="64" t="s">
        <v>61</v>
      </c>
      <c r="AV52" s="64" t="s">
        <v>62</v>
      </c>
      <c r="AW52" s="64" t="s">
        <v>63</v>
      </c>
      <c r="AX52" s="64" t="s">
        <v>64</v>
      </c>
      <c r="AY52" s="64" t="s">
        <v>65</v>
      </c>
      <c r="AZ52" s="64" t="s">
        <v>66</v>
      </c>
      <c r="BA52" s="64" t="s">
        <v>67</v>
      </c>
      <c r="BB52" s="64" t="s">
        <v>68</v>
      </c>
      <c r="BC52" s="64" t="s">
        <v>69</v>
      </c>
      <c r="BD52" s="65" t="s">
        <v>70</v>
      </c>
    </row>
    <row r="53" spans="1:91" s="1" customFormat="1" ht="10.9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50000000000003" customHeight="1">
      <c r="B54" s="69"/>
      <c r="C54" s="70" t="s">
        <v>71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71">
        <f>ROUND(AG55,2)</f>
        <v>0</v>
      </c>
      <c r="AH54" s="271"/>
      <c r="AI54" s="271"/>
      <c r="AJ54" s="271"/>
      <c r="AK54" s="271"/>
      <c r="AL54" s="271"/>
      <c r="AM54" s="271"/>
      <c r="AN54" s="272">
        <f>SUM(AG54,AT54)</f>
        <v>0</v>
      </c>
      <c r="AO54" s="272"/>
      <c r="AP54" s="272"/>
      <c r="AQ54" s="73" t="s">
        <v>1</v>
      </c>
      <c r="AR54" s="74"/>
      <c r="AS54" s="75">
        <f>ROUND(AS55,2)</f>
        <v>0</v>
      </c>
      <c r="AT54" s="76">
        <f>ROUND(SUM(AV54:AW54),2)</f>
        <v>0</v>
      </c>
      <c r="AU54" s="77">
        <f>ROUND(AU55,5)</f>
        <v>0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ROUND(AZ55,2)</f>
        <v>0</v>
      </c>
      <c r="BA54" s="76">
        <f>ROUND(BA55,2)</f>
        <v>0</v>
      </c>
      <c r="BB54" s="76">
        <f>ROUND(BB55,2)</f>
        <v>0</v>
      </c>
      <c r="BC54" s="76">
        <f>ROUND(BC55,2)</f>
        <v>0</v>
      </c>
      <c r="BD54" s="78">
        <f>ROUND(BD55,2)</f>
        <v>0</v>
      </c>
      <c r="BS54" s="79" t="s">
        <v>72</v>
      </c>
      <c r="BT54" s="79" t="s">
        <v>73</v>
      </c>
      <c r="BU54" s="80" t="s">
        <v>74</v>
      </c>
      <c r="BV54" s="79" t="s">
        <v>75</v>
      </c>
      <c r="BW54" s="79" t="s">
        <v>5</v>
      </c>
      <c r="BX54" s="79" t="s">
        <v>76</v>
      </c>
      <c r="CL54" s="79" t="s">
        <v>1</v>
      </c>
    </row>
    <row r="55" spans="1:91" s="5" customFormat="1" ht="16.5" customHeight="1">
      <c r="A55" s="81" t="s">
        <v>77</v>
      </c>
      <c r="B55" s="82"/>
      <c r="C55" s="83"/>
      <c r="D55" s="270" t="s">
        <v>78</v>
      </c>
      <c r="E55" s="270"/>
      <c r="F55" s="270"/>
      <c r="G55" s="270"/>
      <c r="H55" s="270"/>
      <c r="I55" s="84"/>
      <c r="J55" s="270" t="s">
        <v>79</v>
      </c>
      <c r="K55" s="270"/>
      <c r="L55" s="270"/>
      <c r="M55" s="270"/>
      <c r="N55" s="270"/>
      <c r="O55" s="270"/>
      <c r="P55" s="270"/>
      <c r="Q55" s="270"/>
      <c r="R55" s="270"/>
      <c r="S55" s="270"/>
      <c r="T55" s="270"/>
      <c r="U55" s="270"/>
      <c r="V55" s="270"/>
      <c r="W55" s="270"/>
      <c r="X55" s="270"/>
      <c r="Y55" s="270"/>
      <c r="Z55" s="270"/>
      <c r="AA55" s="270"/>
      <c r="AB55" s="270"/>
      <c r="AC55" s="270"/>
      <c r="AD55" s="270"/>
      <c r="AE55" s="270"/>
      <c r="AF55" s="270"/>
      <c r="AG55" s="268">
        <f>'SO.521 - Přeložka STL ply...'!J30</f>
        <v>0</v>
      </c>
      <c r="AH55" s="269"/>
      <c r="AI55" s="269"/>
      <c r="AJ55" s="269"/>
      <c r="AK55" s="269"/>
      <c r="AL55" s="269"/>
      <c r="AM55" s="269"/>
      <c r="AN55" s="268">
        <f>SUM(AG55,AT55)</f>
        <v>0</v>
      </c>
      <c r="AO55" s="269"/>
      <c r="AP55" s="269"/>
      <c r="AQ55" s="85" t="s">
        <v>80</v>
      </c>
      <c r="AR55" s="86"/>
      <c r="AS55" s="87">
        <v>0</v>
      </c>
      <c r="AT55" s="88">
        <f>ROUND(SUM(AV55:AW55),2)</f>
        <v>0</v>
      </c>
      <c r="AU55" s="89">
        <f>'SO.521 - Přeložka STL ply...'!P89</f>
        <v>0</v>
      </c>
      <c r="AV55" s="88">
        <f>'SO.521 - Přeložka STL ply...'!J33</f>
        <v>0</v>
      </c>
      <c r="AW55" s="88">
        <f>'SO.521 - Přeložka STL ply...'!J34</f>
        <v>0</v>
      </c>
      <c r="AX55" s="88">
        <f>'SO.521 - Přeložka STL ply...'!J35</f>
        <v>0</v>
      </c>
      <c r="AY55" s="88">
        <f>'SO.521 - Přeložka STL ply...'!J36</f>
        <v>0</v>
      </c>
      <c r="AZ55" s="88">
        <f>'SO.521 - Přeložka STL ply...'!F33</f>
        <v>0</v>
      </c>
      <c r="BA55" s="88">
        <f>'SO.521 - Přeložka STL ply...'!F34</f>
        <v>0</v>
      </c>
      <c r="BB55" s="88">
        <f>'SO.521 - Přeložka STL ply...'!F35</f>
        <v>0</v>
      </c>
      <c r="BC55" s="88">
        <f>'SO.521 - Přeložka STL ply...'!F36</f>
        <v>0</v>
      </c>
      <c r="BD55" s="90">
        <f>'SO.521 - Přeložka STL ply...'!F37</f>
        <v>0</v>
      </c>
      <c r="BT55" s="91" t="s">
        <v>81</v>
      </c>
      <c r="BV55" s="91" t="s">
        <v>75</v>
      </c>
      <c r="BW55" s="91" t="s">
        <v>82</v>
      </c>
      <c r="BX55" s="91" t="s">
        <v>5</v>
      </c>
      <c r="CL55" s="91" t="s">
        <v>1</v>
      </c>
      <c r="CM55" s="91" t="s">
        <v>83</v>
      </c>
    </row>
    <row r="56" spans="1:91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7"/>
    </row>
    <row r="57" spans="1:91" s="1" customFormat="1" ht="6.95" customHeight="1">
      <c r="B57" s="45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37"/>
    </row>
  </sheetData>
  <sheetProtection algorithmName="SHA-512" hashValue="kZ5iL+MWT+EuuPvEqiW6yjgfRw7zBLR7ATs1UToMpXZXvvz4fPTGcE+N8vUfa5zR7iuq32hkohCUkAFlAI8hDg==" saltValue="zANMZd4zxTLxUyuN3DWxS9b3S1pZDIuO1VA2yizBYLlAiJ/4N0sdI8SHywPhMIzb13BNQkaRm6oWRH+vLRY6vA==" spinCount="100000" sheet="1" objects="1" scenarios="1" formatColumns="0" formatRows="0"/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SO.521 - Přeložka STL ply...'!C2" display="/" xr:uid="{00000000-0004-0000-0000-000000000000}"/>
  </hyperlinks>
  <pageMargins left="0.39370078740157483" right="0.39370078740157483" top="0.39370078740157483" bottom="0.39370078740157483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95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6" t="s">
        <v>82</v>
      </c>
    </row>
    <row r="3" spans="2:46" ht="6.95" customHeight="1">
      <c r="B3" s="93"/>
      <c r="C3" s="94"/>
      <c r="D3" s="94"/>
      <c r="E3" s="94"/>
      <c r="F3" s="94"/>
      <c r="G3" s="94"/>
      <c r="H3" s="94"/>
      <c r="I3" s="95"/>
      <c r="J3" s="94"/>
      <c r="K3" s="94"/>
      <c r="L3" s="19"/>
      <c r="AT3" s="16" t="s">
        <v>83</v>
      </c>
    </row>
    <row r="4" spans="2:46" ht="24.95" customHeight="1">
      <c r="B4" s="19"/>
      <c r="D4" s="96" t="s">
        <v>84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97" t="s">
        <v>16</v>
      </c>
      <c r="L6" s="19"/>
    </row>
    <row r="7" spans="2:46" ht="16.5" customHeight="1">
      <c r="B7" s="19"/>
      <c r="E7" s="281" t="str">
        <f>'Rekapitulace stavby'!K6</f>
        <v>III/35724 Borová, opěrná zeď u č.p. 29</v>
      </c>
      <c r="F7" s="282"/>
      <c r="G7" s="282"/>
      <c r="H7" s="282"/>
      <c r="L7" s="19"/>
    </row>
    <row r="8" spans="2:46" s="1" customFormat="1" ht="12" customHeight="1">
      <c r="B8" s="37"/>
      <c r="D8" s="97" t="s">
        <v>85</v>
      </c>
      <c r="I8" s="98"/>
      <c r="L8" s="37"/>
    </row>
    <row r="9" spans="2:46" s="1" customFormat="1" ht="36.950000000000003" customHeight="1">
      <c r="B9" s="37"/>
      <c r="E9" s="283" t="s">
        <v>79</v>
      </c>
      <c r="F9" s="284"/>
      <c r="G9" s="284"/>
      <c r="H9" s="284"/>
      <c r="I9" s="98"/>
      <c r="L9" s="37"/>
    </row>
    <row r="10" spans="2:46" s="1" customFormat="1" ht="11.25">
      <c r="B10" s="37"/>
      <c r="I10" s="98"/>
      <c r="L10" s="37"/>
    </row>
    <row r="11" spans="2:46" s="1" customFormat="1" ht="12" customHeight="1">
      <c r="B11" s="37"/>
      <c r="D11" s="97" t="s">
        <v>18</v>
      </c>
      <c r="F11" s="16" t="s">
        <v>1</v>
      </c>
      <c r="I11" s="99" t="s">
        <v>19</v>
      </c>
      <c r="J11" s="16" t="s">
        <v>1</v>
      </c>
      <c r="L11" s="37"/>
    </row>
    <row r="12" spans="2:46" s="1" customFormat="1" ht="12" customHeight="1">
      <c r="B12" s="37"/>
      <c r="D12" s="97" t="s">
        <v>20</v>
      </c>
      <c r="F12" s="16" t="s">
        <v>21</v>
      </c>
      <c r="I12" s="99" t="s">
        <v>22</v>
      </c>
      <c r="J12" s="100" t="str">
        <f>'Rekapitulace stavby'!AN8</f>
        <v>5. 12. 2018</v>
      </c>
      <c r="L12" s="37"/>
    </row>
    <row r="13" spans="2:46" s="1" customFormat="1" ht="10.9" customHeight="1">
      <c r="B13" s="37"/>
      <c r="I13" s="98"/>
      <c r="L13" s="37"/>
    </row>
    <row r="14" spans="2:46" s="1" customFormat="1" ht="12" customHeight="1">
      <c r="B14" s="37"/>
      <c r="D14" s="97" t="s">
        <v>24</v>
      </c>
      <c r="I14" s="99" t="s">
        <v>25</v>
      </c>
      <c r="J14" s="16" t="s">
        <v>26</v>
      </c>
      <c r="L14" s="37"/>
    </row>
    <row r="15" spans="2:46" s="1" customFormat="1" ht="18" customHeight="1">
      <c r="B15" s="37"/>
      <c r="E15" s="16" t="s">
        <v>27</v>
      </c>
      <c r="I15" s="99" t="s">
        <v>28</v>
      </c>
      <c r="J15" s="16" t="s">
        <v>29</v>
      </c>
      <c r="L15" s="37"/>
    </row>
    <row r="16" spans="2:46" s="1" customFormat="1" ht="6.95" customHeight="1">
      <c r="B16" s="37"/>
      <c r="I16" s="98"/>
      <c r="L16" s="37"/>
    </row>
    <row r="17" spans="2:12" s="1" customFormat="1" ht="12" customHeight="1">
      <c r="B17" s="37"/>
      <c r="D17" s="97" t="s">
        <v>30</v>
      </c>
      <c r="I17" s="99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85" t="str">
        <f>'Rekapitulace stavby'!E14</f>
        <v>Vyplň údaj</v>
      </c>
      <c r="F18" s="286"/>
      <c r="G18" s="286"/>
      <c r="H18" s="286"/>
      <c r="I18" s="99" t="s">
        <v>28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98"/>
      <c r="L19" s="37"/>
    </row>
    <row r="20" spans="2:12" s="1" customFormat="1" ht="12" customHeight="1">
      <c r="B20" s="37"/>
      <c r="D20" s="97" t="s">
        <v>32</v>
      </c>
      <c r="I20" s="99" t="s">
        <v>25</v>
      </c>
      <c r="J20" s="16" t="s">
        <v>33</v>
      </c>
      <c r="L20" s="37"/>
    </row>
    <row r="21" spans="2:12" s="1" customFormat="1" ht="18" customHeight="1">
      <c r="B21" s="37"/>
      <c r="E21" s="16" t="s">
        <v>34</v>
      </c>
      <c r="I21" s="99" t="s">
        <v>28</v>
      </c>
      <c r="J21" s="16" t="s">
        <v>35</v>
      </c>
      <c r="L21" s="37"/>
    </row>
    <row r="22" spans="2:12" s="1" customFormat="1" ht="6.95" customHeight="1">
      <c r="B22" s="37"/>
      <c r="I22" s="98"/>
      <c r="L22" s="37"/>
    </row>
    <row r="23" spans="2:12" s="1" customFormat="1" ht="12" customHeight="1">
      <c r="B23" s="37"/>
      <c r="D23" s="97" t="s">
        <v>37</v>
      </c>
      <c r="I23" s="99" t="s">
        <v>25</v>
      </c>
      <c r="J23" s="16" t="s">
        <v>33</v>
      </c>
      <c r="L23" s="37"/>
    </row>
    <row r="24" spans="2:12" s="1" customFormat="1" ht="18" customHeight="1">
      <c r="B24" s="37"/>
      <c r="E24" s="16" t="s">
        <v>34</v>
      </c>
      <c r="I24" s="99" t="s">
        <v>28</v>
      </c>
      <c r="J24" s="16" t="s">
        <v>35</v>
      </c>
      <c r="L24" s="37"/>
    </row>
    <row r="25" spans="2:12" s="1" customFormat="1" ht="6.95" customHeight="1">
      <c r="B25" s="37"/>
      <c r="I25" s="98"/>
      <c r="L25" s="37"/>
    </row>
    <row r="26" spans="2:12" s="1" customFormat="1" ht="12" customHeight="1">
      <c r="B26" s="37"/>
      <c r="D26" s="97" t="s">
        <v>38</v>
      </c>
      <c r="I26" s="98"/>
      <c r="L26" s="37"/>
    </row>
    <row r="27" spans="2:12" s="6" customFormat="1" ht="16.5" customHeight="1">
      <c r="B27" s="101"/>
      <c r="E27" s="287" t="s">
        <v>1</v>
      </c>
      <c r="F27" s="287"/>
      <c r="G27" s="287"/>
      <c r="H27" s="287"/>
      <c r="I27" s="102"/>
      <c r="L27" s="101"/>
    </row>
    <row r="28" spans="2:12" s="1" customFormat="1" ht="6.95" customHeight="1">
      <c r="B28" s="37"/>
      <c r="I28" s="98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3"/>
      <c r="J29" s="55"/>
      <c r="K29" s="55"/>
      <c r="L29" s="37"/>
    </row>
    <row r="30" spans="2:12" s="1" customFormat="1" ht="25.35" customHeight="1">
      <c r="B30" s="37"/>
      <c r="D30" s="104" t="s">
        <v>39</v>
      </c>
      <c r="I30" s="98"/>
      <c r="J30" s="105">
        <f>ROUND(J89,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3"/>
      <c r="J31" s="55"/>
      <c r="K31" s="55"/>
      <c r="L31" s="37"/>
    </row>
    <row r="32" spans="2:12" s="1" customFormat="1" ht="14.45" customHeight="1">
      <c r="B32" s="37"/>
      <c r="F32" s="106" t="s">
        <v>41</v>
      </c>
      <c r="I32" s="107" t="s">
        <v>40</v>
      </c>
      <c r="J32" s="106" t="s">
        <v>42</v>
      </c>
      <c r="L32" s="37"/>
    </row>
    <row r="33" spans="2:12" s="1" customFormat="1" ht="14.45" customHeight="1">
      <c r="B33" s="37"/>
      <c r="D33" s="97" t="s">
        <v>43</v>
      </c>
      <c r="E33" s="97" t="s">
        <v>44</v>
      </c>
      <c r="F33" s="108">
        <f>ROUND((SUM(BE89:BE294)),  2)</f>
        <v>0</v>
      </c>
      <c r="I33" s="109">
        <v>0.21</v>
      </c>
      <c r="J33" s="108">
        <f>ROUND(((SUM(BE89:BE294))*I33),  2)</f>
        <v>0</v>
      </c>
      <c r="L33" s="37"/>
    </row>
    <row r="34" spans="2:12" s="1" customFormat="1" ht="14.45" customHeight="1">
      <c r="B34" s="37"/>
      <c r="E34" s="97" t="s">
        <v>45</v>
      </c>
      <c r="F34" s="108">
        <f>ROUND((SUM(BF89:BF294)),  2)</f>
        <v>0</v>
      </c>
      <c r="I34" s="109">
        <v>0.15</v>
      </c>
      <c r="J34" s="108">
        <f>ROUND(((SUM(BF89:BF294))*I34),  2)</f>
        <v>0</v>
      </c>
      <c r="L34" s="37"/>
    </row>
    <row r="35" spans="2:12" s="1" customFormat="1" ht="14.45" hidden="1" customHeight="1">
      <c r="B35" s="37"/>
      <c r="E35" s="97" t="s">
        <v>46</v>
      </c>
      <c r="F35" s="108">
        <f>ROUND((SUM(BG89:BG294)),  2)</f>
        <v>0</v>
      </c>
      <c r="I35" s="109">
        <v>0.21</v>
      </c>
      <c r="J35" s="108">
        <f>0</f>
        <v>0</v>
      </c>
      <c r="L35" s="37"/>
    </row>
    <row r="36" spans="2:12" s="1" customFormat="1" ht="14.45" hidden="1" customHeight="1">
      <c r="B36" s="37"/>
      <c r="E36" s="97" t="s">
        <v>47</v>
      </c>
      <c r="F36" s="108">
        <f>ROUND((SUM(BH89:BH294)),  2)</f>
        <v>0</v>
      </c>
      <c r="I36" s="109">
        <v>0.15</v>
      </c>
      <c r="J36" s="108">
        <f>0</f>
        <v>0</v>
      </c>
      <c r="L36" s="37"/>
    </row>
    <row r="37" spans="2:12" s="1" customFormat="1" ht="14.45" hidden="1" customHeight="1">
      <c r="B37" s="37"/>
      <c r="E37" s="97" t="s">
        <v>48</v>
      </c>
      <c r="F37" s="108">
        <f>ROUND((SUM(BI89:BI294)),  2)</f>
        <v>0</v>
      </c>
      <c r="I37" s="109">
        <v>0</v>
      </c>
      <c r="J37" s="108">
        <f>0</f>
        <v>0</v>
      </c>
      <c r="L37" s="37"/>
    </row>
    <row r="38" spans="2:12" s="1" customFormat="1" ht="6.95" customHeight="1">
      <c r="B38" s="37"/>
      <c r="I38" s="98"/>
      <c r="L38" s="37"/>
    </row>
    <row r="39" spans="2:12" s="1" customFormat="1" ht="25.35" customHeight="1">
      <c r="B39" s="37"/>
      <c r="C39" s="110"/>
      <c r="D39" s="111" t="s">
        <v>49</v>
      </c>
      <c r="E39" s="112"/>
      <c r="F39" s="112"/>
      <c r="G39" s="113" t="s">
        <v>50</v>
      </c>
      <c r="H39" s="114" t="s">
        <v>51</v>
      </c>
      <c r="I39" s="115"/>
      <c r="J39" s="116">
        <f>SUM(J30:J37)</f>
        <v>0</v>
      </c>
      <c r="K39" s="117"/>
      <c r="L39" s="37"/>
    </row>
    <row r="40" spans="2:12" s="1" customFormat="1" ht="14.45" customHeight="1">
      <c r="B40" s="118"/>
      <c r="C40" s="119"/>
      <c r="D40" s="119"/>
      <c r="E40" s="119"/>
      <c r="F40" s="119"/>
      <c r="G40" s="119"/>
      <c r="H40" s="119"/>
      <c r="I40" s="120"/>
      <c r="J40" s="119"/>
      <c r="K40" s="119"/>
      <c r="L40" s="37"/>
    </row>
    <row r="44" spans="2:12" s="1" customFormat="1" ht="6.95" customHeight="1">
      <c r="B44" s="121"/>
      <c r="C44" s="122"/>
      <c r="D44" s="122"/>
      <c r="E44" s="122"/>
      <c r="F44" s="122"/>
      <c r="G44" s="122"/>
      <c r="H44" s="122"/>
      <c r="I44" s="123"/>
      <c r="J44" s="122"/>
      <c r="K44" s="122"/>
      <c r="L44" s="37"/>
    </row>
    <row r="45" spans="2:12" s="1" customFormat="1" ht="24.95" customHeight="1">
      <c r="B45" s="33"/>
      <c r="C45" s="22" t="s">
        <v>86</v>
      </c>
      <c r="D45" s="34"/>
      <c r="E45" s="34"/>
      <c r="F45" s="34"/>
      <c r="G45" s="34"/>
      <c r="H45" s="34"/>
      <c r="I45" s="98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98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98"/>
      <c r="J47" s="34"/>
      <c r="K47" s="34"/>
      <c r="L47" s="37"/>
    </row>
    <row r="48" spans="2:12" s="1" customFormat="1" ht="16.5" customHeight="1">
      <c r="B48" s="33"/>
      <c r="C48" s="34"/>
      <c r="D48" s="34"/>
      <c r="E48" s="288" t="str">
        <f>E7</f>
        <v>III/35724 Borová, opěrná zeď u č.p. 29</v>
      </c>
      <c r="F48" s="289"/>
      <c r="G48" s="289"/>
      <c r="H48" s="289"/>
      <c r="I48" s="98"/>
      <c r="J48" s="34"/>
      <c r="K48" s="34"/>
      <c r="L48" s="37"/>
    </row>
    <row r="49" spans="2:47" s="1" customFormat="1" ht="12" customHeight="1">
      <c r="B49" s="33"/>
      <c r="C49" s="28" t="s">
        <v>85</v>
      </c>
      <c r="D49" s="34"/>
      <c r="E49" s="34"/>
      <c r="F49" s="34"/>
      <c r="G49" s="34"/>
      <c r="H49" s="34"/>
      <c r="I49" s="98"/>
      <c r="J49" s="34"/>
      <c r="K49" s="34"/>
      <c r="L49" s="37"/>
    </row>
    <row r="50" spans="2:47" s="1" customFormat="1" ht="16.5" customHeight="1">
      <c r="B50" s="33"/>
      <c r="C50" s="34"/>
      <c r="D50" s="34"/>
      <c r="E50" s="254" t="str">
        <f>E9</f>
        <v>Přeložka STL plynárenského zařízení</v>
      </c>
      <c r="F50" s="253"/>
      <c r="G50" s="253"/>
      <c r="H50" s="253"/>
      <c r="I50" s="98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98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>Borová</v>
      </c>
      <c r="G52" s="34"/>
      <c r="H52" s="34"/>
      <c r="I52" s="99" t="s">
        <v>22</v>
      </c>
      <c r="J52" s="54" t="str">
        <f>IF(J12="","",J12)</f>
        <v>5. 12. 2018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98"/>
      <c r="J53" s="34"/>
      <c r="K53" s="34"/>
      <c r="L53" s="37"/>
    </row>
    <row r="54" spans="2:47" s="1" customFormat="1" ht="13.7" customHeight="1">
      <c r="B54" s="33"/>
      <c r="C54" s="28" t="s">
        <v>24</v>
      </c>
      <c r="D54" s="34"/>
      <c r="E54" s="34"/>
      <c r="F54" s="26" t="str">
        <f>E15</f>
        <v>MDS Projekt, s.r.o.</v>
      </c>
      <c r="G54" s="34"/>
      <c r="H54" s="34"/>
      <c r="I54" s="99" t="s">
        <v>32</v>
      </c>
      <c r="J54" s="31" t="str">
        <f>E21</f>
        <v>VK CAD s.r.o.</v>
      </c>
      <c r="K54" s="34"/>
      <c r="L54" s="37"/>
    </row>
    <row r="55" spans="2:47" s="1" customFormat="1" ht="13.7" customHeight="1">
      <c r="B55" s="33"/>
      <c r="C55" s="28" t="s">
        <v>30</v>
      </c>
      <c r="D55" s="34"/>
      <c r="E55" s="34"/>
      <c r="F55" s="26" t="str">
        <f>IF(E18="","",E18)</f>
        <v>Vyplň údaj</v>
      </c>
      <c r="G55" s="34"/>
      <c r="H55" s="34"/>
      <c r="I55" s="99" t="s">
        <v>37</v>
      </c>
      <c r="J55" s="31" t="str">
        <f>E24</f>
        <v>VK CAD s.r.o.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98"/>
      <c r="J56" s="34"/>
      <c r="K56" s="34"/>
      <c r="L56" s="37"/>
    </row>
    <row r="57" spans="2:47" s="1" customFormat="1" ht="29.25" customHeight="1">
      <c r="B57" s="33"/>
      <c r="C57" s="124" t="s">
        <v>87</v>
      </c>
      <c r="D57" s="125"/>
      <c r="E57" s="125"/>
      <c r="F57" s="125"/>
      <c r="G57" s="125"/>
      <c r="H57" s="125"/>
      <c r="I57" s="126"/>
      <c r="J57" s="127" t="s">
        <v>88</v>
      </c>
      <c r="K57" s="125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98"/>
      <c r="J58" s="34"/>
      <c r="K58" s="34"/>
      <c r="L58" s="37"/>
    </row>
    <row r="59" spans="2:47" s="1" customFormat="1" ht="22.9" customHeight="1">
      <c r="B59" s="33"/>
      <c r="C59" s="128" t="s">
        <v>89</v>
      </c>
      <c r="D59" s="34"/>
      <c r="E59" s="34"/>
      <c r="F59" s="34"/>
      <c r="G59" s="34"/>
      <c r="H59" s="34"/>
      <c r="I59" s="98"/>
      <c r="J59" s="72">
        <f>J89</f>
        <v>0</v>
      </c>
      <c r="K59" s="34"/>
      <c r="L59" s="37"/>
      <c r="AU59" s="16" t="s">
        <v>90</v>
      </c>
    </row>
    <row r="60" spans="2:47" s="7" customFormat="1" ht="24.95" customHeight="1">
      <c r="B60" s="129"/>
      <c r="C60" s="130"/>
      <c r="D60" s="131" t="s">
        <v>91</v>
      </c>
      <c r="E60" s="132"/>
      <c r="F60" s="132"/>
      <c r="G60" s="132"/>
      <c r="H60" s="132"/>
      <c r="I60" s="133"/>
      <c r="J60" s="134">
        <f>J90</f>
        <v>0</v>
      </c>
      <c r="K60" s="130"/>
      <c r="L60" s="135"/>
    </row>
    <row r="61" spans="2:47" s="8" customFormat="1" ht="19.899999999999999" customHeight="1">
      <c r="B61" s="136"/>
      <c r="C61" s="137"/>
      <c r="D61" s="138" t="s">
        <v>92</v>
      </c>
      <c r="E61" s="139"/>
      <c r="F61" s="139"/>
      <c r="G61" s="139"/>
      <c r="H61" s="139"/>
      <c r="I61" s="140"/>
      <c r="J61" s="141">
        <f>J91</f>
        <v>0</v>
      </c>
      <c r="K61" s="137"/>
      <c r="L61" s="142"/>
    </row>
    <row r="62" spans="2:47" s="8" customFormat="1" ht="19.899999999999999" customHeight="1">
      <c r="B62" s="136"/>
      <c r="C62" s="137"/>
      <c r="D62" s="138" t="s">
        <v>93</v>
      </c>
      <c r="E62" s="139"/>
      <c r="F62" s="139"/>
      <c r="G62" s="139"/>
      <c r="H62" s="139"/>
      <c r="I62" s="140"/>
      <c r="J62" s="141">
        <f>J167</f>
        <v>0</v>
      </c>
      <c r="K62" s="137"/>
      <c r="L62" s="142"/>
    </row>
    <row r="63" spans="2:47" s="8" customFormat="1" ht="19.899999999999999" customHeight="1">
      <c r="B63" s="136"/>
      <c r="C63" s="137"/>
      <c r="D63" s="138" t="s">
        <v>94</v>
      </c>
      <c r="E63" s="139"/>
      <c r="F63" s="139"/>
      <c r="G63" s="139"/>
      <c r="H63" s="139"/>
      <c r="I63" s="140"/>
      <c r="J63" s="141">
        <f>J169</f>
        <v>0</v>
      </c>
      <c r="K63" s="137"/>
      <c r="L63" s="142"/>
    </row>
    <row r="64" spans="2:47" s="8" customFormat="1" ht="19.899999999999999" customHeight="1">
      <c r="B64" s="136"/>
      <c r="C64" s="137"/>
      <c r="D64" s="138" t="s">
        <v>95</v>
      </c>
      <c r="E64" s="139"/>
      <c r="F64" s="139"/>
      <c r="G64" s="139"/>
      <c r="H64" s="139"/>
      <c r="I64" s="140"/>
      <c r="J64" s="141">
        <f>J181</f>
        <v>0</v>
      </c>
      <c r="K64" s="137"/>
      <c r="L64" s="142"/>
    </row>
    <row r="65" spans="2:12" s="7" customFormat="1" ht="24.95" customHeight="1">
      <c r="B65" s="129"/>
      <c r="C65" s="130"/>
      <c r="D65" s="131" t="s">
        <v>96</v>
      </c>
      <c r="E65" s="132"/>
      <c r="F65" s="132"/>
      <c r="G65" s="132"/>
      <c r="H65" s="132"/>
      <c r="I65" s="133"/>
      <c r="J65" s="134">
        <f>J208</f>
        <v>0</v>
      </c>
      <c r="K65" s="130"/>
      <c r="L65" s="135"/>
    </row>
    <row r="66" spans="2:12" s="8" customFormat="1" ht="19.899999999999999" customHeight="1">
      <c r="B66" s="136"/>
      <c r="C66" s="137"/>
      <c r="D66" s="138" t="s">
        <v>97</v>
      </c>
      <c r="E66" s="139"/>
      <c r="F66" s="139"/>
      <c r="G66" s="139"/>
      <c r="H66" s="139"/>
      <c r="I66" s="140"/>
      <c r="J66" s="141">
        <f>J209</f>
        <v>0</v>
      </c>
      <c r="K66" s="137"/>
      <c r="L66" s="142"/>
    </row>
    <row r="67" spans="2:12" s="8" customFormat="1" ht="19.899999999999999" customHeight="1">
      <c r="B67" s="136"/>
      <c r="C67" s="137"/>
      <c r="D67" s="138" t="s">
        <v>98</v>
      </c>
      <c r="E67" s="139"/>
      <c r="F67" s="139"/>
      <c r="G67" s="139"/>
      <c r="H67" s="139"/>
      <c r="I67" s="140"/>
      <c r="J67" s="141">
        <f>J218</f>
        <v>0</v>
      </c>
      <c r="K67" s="137"/>
      <c r="L67" s="142"/>
    </row>
    <row r="68" spans="2:12" s="7" customFormat="1" ht="24.95" customHeight="1">
      <c r="B68" s="129"/>
      <c r="C68" s="130"/>
      <c r="D68" s="131" t="s">
        <v>99</v>
      </c>
      <c r="E68" s="132"/>
      <c r="F68" s="132"/>
      <c r="G68" s="132"/>
      <c r="H68" s="132"/>
      <c r="I68" s="133"/>
      <c r="J68" s="134">
        <f>J284</f>
        <v>0</v>
      </c>
      <c r="K68" s="130"/>
      <c r="L68" s="135"/>
    </row>
    <row r="69" spans="2:12" s="8" customFormat="1" ht="19.899999999999999" customHeight="1">
      <c r="B69" s="136"/>
      <c r="C69" s="137"/>
      <c r="D69" s="138" t="s">
        <v>100</v>
      </c>
      <c r="E69" s="139"/>
      <c r="F69" s="139"/>
      <c r="G69" s="139"/>
      <c r="H69" s="139"/>
      <c r="I69" s="140"/>
      <c r="J69" s="141">
        <f>J285</f>
        <v>0</v>
      </c>
      <c r="K69" s="137"/>
      <c r="L69" s="142"/>
    </row>
    <row r="70" spans="2:12" s="1" customFormat="1" ht="21.75" customHeight="1">
      <c r="B70" s="33"/>
      <c r="C70" s="34"/>
      <c r="D70" s="34"/>
      <c r="E70" s="34"/>
      <c r="F70" s="34"/>
      <c r="G70" s="34"/>
      <c r="H70" s="34"/>
      <c r="I70" s="98"/>
      <c r="J70" s="34"/>
      <c r="K70" s="34"/>
      <c r="L70" s="37"/>
    </row>
    <row r="71" spans="2:12" s="1" customFormat="1" ht="6.95" customHeight="1">
      <c r="B71" s="45"/>
      <c r="C71" s="46"/>
      <c r="D71" s="46"/>
      <c r="E71" s="46"/>
      <c r="F71" s="46"/>
      <c r="G71" s="46"/>
      <c r="H71" s="46"/>
      <c r="I71" s="120"/>
      <c r="J71" s="46"/>
      <c r="K71" s="46"/>
      <c r="L71" s="37"/>
    </row>
    <row r="75" spans="2:12" s="1" customFormat="1" ht="6.95" customHeight="1">
      <c r="B75" s="47"/>
      <c r="C75" s="48"/>
      <c r="D75" s="48"/>
      <c r="E75" s="48"/>
      <c r="F75" s="48"/>
      <c r="G75" s="48"/>
      <c r="H75" s="48"/>
      <c r="I75" s="123"/>
      <c r="J75" s="48"/>
      <c r="K75" s="48"/>
      <c r="L75" s="37"/>
    </row>
    <row r="76" spans="2:12" s="1" customFormat="1" ht="24.95" customHeight="1">
      <c r="B76" s="33"/>
      <c r="C76" s="22" t="s">
        <v>101</v>
      </c>
      <c r="D76" s="34"/>
      <c r="E76" s="34"/>
      <c r="F76" s="34"/>
      <c r="G76" s="34"/>
      <c r="H76" s="34"/>
      <c r="I76" s="98"/>
      <c r="J76" s="34"/>
      <c r="K76" s="34"/>
      <c r="L76" s="37"/>
    </row>
    <row r="77" spans="2:12" s="1" customFormat="1" ht="6.95" customHeight="1">
      <c r="B77" s="33"/>
      <c r="C77" s="34"/>
      <c r="D77" s="34"/>
      <c r="E77" s="34"/>
      <c r="F77" s="34"/>
      <c r="G77" s="34"/>
      <c r="H77" s="34"/>
      <c r="I77" s="98"/>
      <c r="J77" s="34"/>
      <c r="K77" s="34"/>
      <c r="L77" s="37"/>
    </row>
    <row r="78" spans="2:12" s="1" customFormat="1" ht="12" customHeight="1">
      <c r="B78" s="33"/>
      <c r="C78" s="28" t="s">
        <v>16</v>
      </c>
      <c r="D78" s="34"/>
      <c r="E78" s="34"/>
      <c r="F78" s="34"/>
      <c r="G78" s="34"/>
      <c r="H78" s="34"/>
      <c r="I78" s="98"/>
      <c r="J78" s="34"/>
      <c r="K78" s="34"/>
      <c r="L78" s="37"/>
    </row>
    <row r="79" spans="2:12" s="1" customFormat="1" ht="16.5" customHeight="1">
      <c r="B79" s="33"/>
      <c r="C79" s="34"/>
      <c r="D79" s="34"/>
      <c r="E79" s="288" t="str">
        <f>E7</f>
        <v>III/35724 Borová, opěrná zeď u č.p. 29</v>
      </c>
      <c r="F79" s="289"/>
      <c r="G79" s="289"/>
      <c r="H79" s="289"/>
      <c r="I79" s="98"/>
      <c r="J79" s="34"/>
      <c r="K79" s="34"/>
      <c r="L79" s="37"/>
    </row>
    <row r="80" spans="2:12" s="1" customFormat="1" ht="12" customHeight="1">
      <c r="B80" s="33"/>
      <c r="C80" s="28" t="s">
        <v>85</v>
      </c>
      <c r="D80" s="34"/>
      <c r="E80" s="34"/>
      <c r="F80" s="34"/>
      <c r="G80" s="34"/>
      <c r="H80" s="34"/>
      <c r="I80" s="98"/>
      <c r="J80" s="34"/>
      <c r="K80" s="34"/>
      <c r="L80" s="37"/>
    </row>
    <row r="81" spans="2:65" s="1" customFormat="1" ht="16.5" customHeight="1">
      <c r="B81" s="33"/>
      <c r="C81" s="34"/>
      <c r="D81" s="34"/>
      <c r="E81" s="254" t="str">
        <f>E9</f>
        <v>Přeložka STL plynárenského zařízení</v>
      </c>
      <c r="F81" s="253"/>
      <c r="G81" s="253"/>
      <c r="H81" s="253"/>
      <c r="I81" s="98"/>
      <c r="J81" s="34"/>
      <c r="K81" s="34"/>
      <c r="L81" s="37"/>
    </row>
    <row r="82" spans="2:65" s="1" customFormat="1" ht="6.95" customHeight="1">
      <c r="B82" s="33"/>
      <c r="C82" s="34"/>
      <c r="D82" s="34"/>
      <c r="E82" s="34"/>
      <c r="F82" s="34"/>
      <c r="G82" s="34"/>
      <c r="H82" s="34"/>
      <c r="I82" s="98"/>
      <c r="J82" s="34"/>
      <c r="K82" s="34"/>
      <c r="L82" s="37"/>
    </row>
    <row r="83" spans="2:65" s="1" customFormat="1" ht="12" customHeight="1">
      <c r="B83" s="33"/>
      <c r="C83" s="28" t="s">
        <v>20</v>
      </c>
      <c r="D83" s="34"/>
      <c r="E83" s="34"/>
      <c r="F83" s="26" t="str">
        <f>F12</f>
        <v>Borová</v>
      </c>
      <c r="G83" s="34"/>
      <c r="H83" s="34"/>
      <c r="I83" s="99" t="s">
        <v>22</v>
      </c>
      <c r="J83" s="54" t="str">
        <f>IF(J12="","",J12)</f>
        <v>5. 12. 2018</v>
      </c>
      <c r="K83" s="34"/>
      <c r="L83" s="37"/>
    </row>
    <row r="84" spans="2:65" s="1" customFormat="1" ht="6.95" customHeight="1">
      <c r="B84" s="33"/>
      <c r="C84" s="34"/>
      <c r="D84" s="34"/>
      <c r="E84" s="34"/>
      <c r="F84" s="34"/>
      <c r="G84" s="34"/>
      <c r="H84" s="34"/>
      <c r="I84" s="98"/>
      <c r="J84" s="34"/>
      <c r="K84" s="34"/>
      <c r="L84" s="37"/>
    </row>
    <row r="85" spans="2:65" s="1" customFormat="1" ht="13.7" customHeight="1">
      <c r="B85" s="33"/>
      <c r="C85" s="28" t="s">
        <v>24</v>
      </c>
      <c r="D85" s="34"/>
      <c r="E85" s="34"/>
      <c r="F85" s="26" t="str">
        <f>E15</f>
        <v>MDS Projekt, s.r.o.</v>
      </c>
      <c r="G85" s="34"/>
      <c r="H85" s="34"/>
      <c r="I85" s="99" t="s">
        <v>32</v>
      </c>
      <c r="J85" s="31" t="str">
        <f>E21</f>
        <v>VK CAD s.r.o.</v>
      </c>
      <c r="K85" s="34"/>
      <c r="L85" s="37"/>
    </row>
    <row r="86" spans="2:65" s="1" customFormat="1" ht="13.7" customHeight="1">
      <c r="B86" s="33"/>
      <c r="C86" s="28" t="s">
        <v>30</v>
      </c>
      <c r="D86" s="34"/>
      <c r="E86" s="34"/>
      <c r="F86" s="26" t="str">
        <f>IF(E18="","",E18)</f>
        <v>Vyplň údaj</v>
      </c>
      <c r="G86" s="34"/>
      <c r="H86" s="34"/>
      <c r="I86" s="99" t="s">
        <v>37</v>
      </c>
      <c r="J86" s="31" t="str">
        <f>E24</f>
        <v>VK CAD s.r.o.</v>
      </c>
      <c r="K86" s="34"/>
      <c r="L86" s="37"/>
    </row>
    <row r="87" spans="2:65" s="1" customFormat="1" ht="10.35" customHeight="1">
      <c r="B87" s="33"/>
      <c r="C87" s="34"/>
      <c r="D87" s="34"/>
      <c r="E87" s="34"/>
      <c r="F87" s="34"/>
      <c r="G87" s="34"/>
      <c r="H87" s="34"/>
      <c r="I87" s="98"/>
      <c r="J87" s="34"/>
      <c r="K87" s="34"/>
      <c r="L87" s="37"/>
    </row>
    <row r="88" spans="2:65" s="9" customFormat="1" ht="29.25" customHeight="1">
      <c r="B88" s="143"/>
      <c r="C88" s="144" t="s">
        <v>102</v>
      </c>
      <c r="D88" s="145" t="s">
        <v>58</v>
      </c>
      <c r="E88" s="145" t="s">
        <v>54</v>
      </c>
      <c r="F88" s="145" t="s">
        <v>55</v>
      </c>
      <c r="G88" s="145" t="s">
        <v>103</v>
      </c>
      <c r="H88" s="145" t="s">
        <v>104</v>
      </c>
      <c r="I88" s="146" t="s">
        <v>105</v>
      </c>
      <c r="J88" s="147" t="s">
        <v>88</v>
      </c>
      <c r="K88" s="148" t="s">
        <v>106</v>
      </c>
      <c r="L88" s="149"/>
      <c r="M88" s="63" t="s">
        <v>1</v>
      </c>
      <c r="N88" s="64" t="s">
        <v>43</v>
      </c>
      <c r="O88" s="64" t="s">
        <v>107</v>
      </c>
      <c r="P88" s="64" t="s">
        <v>108</v>
      </c>
      <c r="Q88" s="64" t="s">
        <v>109</v>
      </c>
      <c r="R88" s="64" t="s">
        <v>110</v>
      </c>
      <c r="S88" s="64" t="s">
        <v>111</v>
      </c>
      <c r="T88" s="65" t="s">
        <v>112</v>
      </c>
    </row>
    <row r="89" spans="2:65" s="1" customFormat="1" ht="22.9" customHeight="1">
      <c r="B89" s="33"/>
      <c r="C89" s="70" t="s">
        <v>113</v>
      </c>
      <c r="D89" s="34"/>
      <c r="E89" s="34"/>
      <c r="F89" s="34"/>
      <c r="G89" s="34"/>
      <c r="H89" s="34"/>
      <c r="I89" s="98"/>
      <c r="J89" s="150">
        <f>BK89</f>
        <v>0</v>
      </c>
      <c r="K89" s="34"/>
      <c r="L89" s="37"/>
      <c r="M89" s="66"/>
      <c r="N89" s="67"/>
      <c r="O89" s="67"/>
      <c r="P89" s="151">
        <f>P90+P208+P284</f>
        <v>0</v>
      </c>
      <c r="Q89" s="67"/>
      <c r="R89" s="151">
        <f>R90+R208+R284</f>
        <v>0.18991218799999998</v>
      </c>
      <c r="S89" s="67"/>
      <c r="T89" s="152">
        <f>T90+T208+T284</f>
        <v>10.554549999999999</v>
      </c>
      <c r="AT89" s="16" t="s">
        <v>72</v>
      </c>
      <c r="AU89" s="16" t="s">
        <v>90</v>
      </c>
      <c r="BK89" s="153">
        <f>BK90+BK208+BK284</f>
        <v>0</v>
      </c>
    </row>
    <row r="90" spans="2:65" s="10" customFormat="1" ht="25.9" customHeight="1">
      <c r="B90" s="154"/>
      <c r="C90" s="155"/>
      <c r="D90" s="156" t="s">
        <v>72</v>
      </c>
      <c r="E90" s="157" t="s">
        <v>114</v>
      </c>
      <c r="F90" s="157" t="s">
        <v>115</v>
      </c>
      <c r="G90" s="155"/>
      <c r="H90" s="155"/>
      <c r="I90" s="158"/>
      <c r="J90" s="159">
        <f>BK90</f>
        <v>0</v>
      </c>
      <c r="K90" s="155"/>
      <c r="L90" s="160"/>
      <c r="M90" s="161"/>
      <c r="N90" s="162"/>
      <c r="O90" s="162"/>
      <c r="P90" s="163">
        <f>P91+P167+P169+P181</f>
        <v>0</v>
      </c>
      <c r="Q90" s="162"/>
      <c r="R90" s="163">
        <f>R91+R167+R169+R181</f>
        <v>0.13894218799999999</v>
      </c>
      <c r="S90" s="162"/>
      <c r="T90" s="164">
        <f>T91+T167+T169+T181</f>
        <v>10.545999999999999</v>
      </c>
      <c r="AR90" s="165" t="s">
        <v>81</v>
      </c>
      <c r="AT90" s="166" t="s">
        <v>72</v>
      </c>
      <c r="AU90" s="166" t="s">
        <v>73</v>
      </c>
      <c r="AY90" s="165" t="s">
        <v>116</v>
      </c>
      <c r="BK90" s="167">
        <f>BK91+BK167+BK169+BK181</f>
        <v>0</v>
      </c>
    </row>
    <row r="91" spans="2:65" s="10" customFormat="1" ht="22.9" customHeight="1">
      <c r="B91" s="154"/>
      <c r="C91" s="155"/>
      <c r="D91" s="156" t="s">
        <v>72</v>
      </c>
      <c r="E91" s="168" t="s">
        <v>81</v>
      </c>
      <c r="F91" s="168" t="s">
        <v>117</v>
      </c>
      <c r="G91" s="155"/>
      <c r="H91" s="155"/>
      <c r="I91" s="158"/>
      <c r="J91" s="169">
        <f>BK91</f>
        <v>0</v>
      </c>
      <c r="K91" s="155"/>
      <c r="L91" s="160"/>
      <c r="M91" s="161"/>
      <c r="N91" s="162"/>
      <c r="O91" s="162"/>
      <c r="P91" s="163">
        <f>SUM(P92:P166)</f>
        <v>0</v>
      </c>
      <c r="Q91" s="162"/>
      <c r="R91" s="163">
        <f>SUM(R92:R166)</f>
        <v>4.1942187999999998E-2</v>
      </c>
      <c r="S91" s="162"/>
      <c r="T91" s="164">
        <f>SUM(T92:T166)</f>
        <v>10.545999999999999</v>
      </c>
      <c r="AR91" s="165" t="s">
        <v>81</v>
      </c>
      <c r="AT91" s="166" t="s">
        <v>72</v>
      </c>
      <c r="AU91" s="166" t="s">
        <v>81</v>
      </c>
      <c r="AY91" s="165" t="s">
        <v>116</v>
      </c>
      <c r="BK91" s="167">
        <f>SUM(BK92:BK166)</f>
        <v>0</v>
      </c>
    </row>
    <row r="92" spans="2:65" s="1" customFormat="1" ht="16.5" customHeight="1">
      <c r="B92" s="33"/>
      <c r="C92" s="170" t="s">
        <v>81</v>
      </c>
      <c r="D92" s="170" t="s">
        <v>118</v>
      </c>
      <c r="E92" s="171" t="s">
        <v>119</v>
      </c>
      <c r="F92" s="172" t="s">
        <v>120</v>
      </c>
      <c r="G92" s="173" t="s">
        <v>121</v>
      </c>
      <c r="H92" s="174">
        <v>9</v>
      </c>
      <c r="I92" s="175"/>
      <c r="J92" s="176">
        <f>ROUND(I92*H92,2)</f>
        <v>0</v>
      </c>
      <c r="K92" s="172" t="s">
        <v>122</v>
      </c>
      <c r="L92" s="37"/>
      <c r="M92" s="177" t="s">
        <v>1</v>
      </c>
      <c r="N92" s="178" t="s">
        <v>44</v>
      </c>
      <c r="O92" s="59"/>
      <c r="P92" s="179">
        <f>O92*H92</f>
        <v>0</v>
      </c>
      <c r="Q92" s="179">
        <v>0</v>
      </c>
      <c r="R92" s="179">
        <f>Q92*H92</f>
        <v>0</v>
      </c>
      <c r="S92" s="179">
        <v>0.3</v>
      </c>
      <c r="T92" s="180">
        <f>S92*H92</f>
        <v>2.6999999999999997</v>
      </c>
      <c r="AR92" s="16" t="s">
        <v>123</v>
      </c>
      <c r="AT92" s="16" t="s">
        <v>118</v>
      </c>
      <c r="AU92" s="16" t="s">
        <v>83</v>
      </c>
      <c r="AY92" s="16" t="s">
        <v>116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16" t="s">
        <v>81</v>
      </c>
      <c r="BK92" s="181">
        <f>ROUND(I92*H92,2)</f>
        <v>0</v>
      </c>
      <c r="BL92" s="16" t="s">
        <v>123</v>
      </c>
      <c r="BM92" s="16" t="s">
        <v>124</v>
      </c>
    </row>
    <row r="93" spans="2:65" s="11" customFormat="1" ht="11.25">
      <c r="B93" s="182"/>
      <c r="C93" s="183"/>
      <c r="D93" s="184" t="s">
        <v>125</v>
      </c>
      <c r="E93" s="185" t="s">
        <v>1</v>
      </c>
      <c r="F93" s="186" t="s">
        <v>126</v>
      </c>
      <c r="G93" s="183"/>
      <c r="H93" s="185" t="s">
        <v>1</v>
      </c>
      <c r="I93" s="187"/>
      <c r="J93" s="183"/>
      <c r="K93" s="183"/>
      <c r="L93" s="188"/>
      <c r="M93" s="189"/>
      <c r="N93" s="190"/>
      <c r="O93" s="190"/>
      <c r="P93" s="190"/>
      <c r="Q93" s="190"/>
      <c r="R93" s="190"/>
      <c r="S93" s="190"/>
      <c r="T93" s="191"/>
      <c r="AT93" s="192" t="s">
        <v>125</v>
      </c>
      <c r="AU93" s="192" t="s">
        <v>83</v>
      </c>
      <c r="AV93" s="11" t="s">
        <v>81</v>
      </c>
      <c r="AW93" s="11" t="s">
        <v>36</v>
      </c>
      <c r="AX93" s="11" t="s">
        <v>73</v>
      </c>
      <c r="AY93" s="192" t="s">
        <v>116</v>
      </c>
    </row>
    <row r="94" spans="2:65" s="11" customFormat="1" ht="11.25">
      <c r="B94" s="182"/>
      <c r="C94" s="183"/>
      <c r="D94" s="184" t="s">
        <v>125</v>
      </c>
      <c r="E94" s="185" t="s">
        <v>1</v>
      </c>
      <c r="F94" s="186" t="s">
        <v>127</v>
      </c>
      <c r="G94" s="183"/>
      <c r="H94" s="185" t="s">
        <v>1</v>
      </c>
      <c r="I94" s="187"/>
      <c r="J94" s="183"/>
      <c r="K94" s="183"/>
      <c r="L94" s="188"/>
      <c r="M94" s="189"/>
      <c r="N94" s="190"/>
      <c r="O94" s="190"/>
      <c r="P94" s="190"/>
      <c r="Q94" s="190"/>
      <c r="R94" s="190"/>
      <c r="S94" s="190"/>
      <c r="T94" s="191"/>
      <c r="AT94" s="192" t="s">
        <v>125</v>
      </c>
      <c r="AU94" s="192" t="s">
        <v>83</v>
      </c>
      <c r="AV94" s="11" t="s">
        <v>81</v>
      </c>
      <c r="AW94" s="11" t="s">
        <v>36</v>
      </c>
      <c r="AX94" s="11" t="s">
        <v>73</v>
      </c>
      <c r="AY94" s="192" t="s">
        <v>116</v>
      </c>
    </row>
    <row r="95" spans="2:65" s="12" customFormat="1" ht="11.25">
      <c r="B95" s="193"/>
      <c r="C95" s="194"/>
      <c r="D95" s="184" t="s">
        <v>125</v>
      </c>
      <c r="E95" s="195" t="s">
        <v>1</v>
      </c>
      <c r="F95" s="196" t="s">
        <v>128</v>
      </c>
      <c r="G95" s="194"/>
      <c r="H95" s="197">
        <v>9</v>
      </c>
      <c r="I95" s="198"/>
      <c r="J95" s="194"/>
      <c r="K95" s="194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125</v>
      </c>
      <c r="AU95" s="203" t="s">
        <v>83</v>
      </c>
      <c r="AV95" s="12" t="s">
        <v>83</v>
      </c>
      <c r="AW95" s="12" t="s">
        <v>36</v>
      </c>
      <c r="AX95" s="12" t="s">
        <v>81</v>
      </c>
      <c r="AY95" s="203" t="s">
        <v>116</v>
      </c>
    </row>
    <row r="96" spans="2:65" s="1" customFormat="1" ht="16.5" customHeight="1">
      <c r="B96" s="33"/>
      <c r="C96" s="170" t="s">
        <v>83</v>
      </c>
      <c r="D96" s="170" t="s">
        <v>118</v>
      </c>
      <c r="E96" s="171" t="s">
        <v>129</v>
      </c>
      <c r="F96" s="172" t="s">
        <v>130</v>
      </c>
      <c r="G96" s="173" t="s">
        <v>121</v>
      </c>
      <c r="H96" s="174">
        <v>9</v>
      </c>
      <c r="I96" s="175"/>
      <c r="J96" s="176">
        <f>ROUND(I96*H96,2)</f>
        <v>0</v>
      </c>
      <c r="K96" s="172" t="s">
        <v>122</v>
      </c>
      <c r="L96" s="37"/>
      <c r="M96" s="177" t="s">
        <v>1</v>
      </c>
      <c r="N96" s="178" t="s">
        <v>44</v>
      </c>
      <c r="O96" s="59"/>
      <c r="P96" s="179">
        <f>O96*H96</f>
        <v>0</v>
      </c>
      <c r="Q96" s="179">
        <v>0</v>
      </c>
      <c r="R96" s="179">
        <f>Q96*H96</f>
        <v>0</v>
      </c>
      <c r="S96" s="179">
        <v>0.28999999999999998</v>
      </c>
      <c r="T96" s="180">
        <f>S96*H96</f>
        <v>2.61</v>
      </c>
      <c r="AR96" s="16" t="s">
        <v>123</v>
      </c>
      <c r="AT96" s="16" t="s">
        <v>118</v>
      </c>
      <c r="AU96" s="16" t="s">
        <v>83</v>
      </c>
      <c r="AY96" s="16" t="s">
        <v>116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6" t="s">
        <v>81</v>
      </c>
      <c r="BK96" s="181">
        <f>ROUND(I96*H96,2)</f>
        <v>0</v>
      </c>
      <c r="BL96" s="16" t="s">
        <v>123</v>
      </c>
      <c r="BM96" s="16" t="s">
        <v>131</v>
      </c>
    </row>
    <row r="97" spans="2:65" s="11" customFormat="1" ht="11.25">
      <c r="B97" s="182"/>
      <c r="C97" s="183"/>
      <c r="D97" s="184" t="s">
        <v>125</v>
      </c>
      <c r="E97" s="185" t="s">
        <v>1</v>
      </c>
      <c r="F97" s="186" t="s">
        <v>126</v>
      </c>
      <c r="G97" s="183"/>
      <c r="H97" s="185" t="s">
        <v>1</v>
      </c>
      <c r="I97" s="187"/>
      <c r="J97" s="183"/>
      <c r="K97" s="183"/>
      <c r="L97" s="188"/>
      <c r="M97" s="189"/>
      <c r="N97" s="190"/>
      <c r="O97" s="190"/>
      <c r="P97" s="190"/>
      <c r="Q97" s="190"/>
      <c r="R97" s="190"/>
      <c r="S97" s="190"/>
      <c r="T97" s="191"/>
      <c r="AT97" s="192" t="s">
        <v>125</v>
      </c>
      <c r="AU97" s="192" t="s">
        <v>83</v>
      </c>
      <c r="AV97" s="11" t="s">
        <v>81</v>
      </c>
      <c r="AW97" s="11" t="s">
        <v>36</v>
      </c>
      <c r="AX97" s="11" t="s">
        <v>73</v>
      </c>
      <c r="AY97" s="192" t="s">
        <v>116</v>
      </c>
    </row>
    <row r="98" spans="2:65" s="11" customFormat="1" ht="11.25">
      <c r="B98" s="182"/>
      <c r="C98" s="183"/>
      <c r="D98" s="184" t="s">
        <v>125</v>
      </c>
      <c r="E98" s="185" t="s">
        <v>1</v>
      </c>
      <c r="F98" s="186" t="s">
        <v>127</v>
      </c>
      <c r="G98" s="183"/>
      <c r="H98" s="185" t="s">
        <v>1</v>
      </c>
      <c r="I98" s="187"/>
      <c r="J98" s="183"/>
      <c r="K98" s="183"/>
      <c r="L98" s="188"/>
      <c r="M98" s="189"/>
      <c r="N98" s="190"/>
      <c r="O98" s="190"/>
      <c r="P98" s="190"/>
      <c r="Q98" s="190"/>
      <c r="R98" s="190"/>
      <c r="S98" s="190"/>
      <c r="T98" s="191"/>
      <c r="AT98" s="192" t="s">
        <v>125</v>
      </c>
      <c r="AU98" s="192" t="s">
        <v>83</v>
      </c>
      <c r="AV98" s="11" t="s">
        <v>81</v>
      </c>
      <c r="AW98" s="11" t="s">
        <v>36</v>
      </c>
      <c r="AX98" s="11" t="s">
        <v>73</v>
      </c>
      <c r="AY98" s="192" t="s">
        <v>116</v>
      </c>
    </row>
    <row r="99" spans="2:65" s="12" customFormat="1" ht="11.25">
      <c r="B99" s="193"/>
      <c r="C99" s="194"/>
      <c r="D99" s="184" t="s">
        <v>125</v>
      </c>
      <c r="E99" s="195" t="s">
        <v>1</v>
      </c>
      <c r="F99" s="196" t="s">
        <v>128</v>
      </c>
      <c r="G99" s="194"/>
      <c r="H99" s="197">
        <v>9</v>
      </c>
      <c r="I99" s="198"/>
      <c r="J99" s="194"/>
      <c r="K99" s="194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125</v>
      </c>
      <c r="AU99" s="203" t="s">
        <v>83</v>
      </c>
      <c r="AV99" s="12" t="s">
        <v>83</v>
      </c>
      <c r="AW99" s="12" t="s">
        <v>36</v>
      </c>
      <c r="AX99" s="12" t="s">
        <v>81</v>
      </c>
      <c r="AY99" s="203" t="s">
        <v>116</v>
      </c>
    </row>
    <row r="100" spans="2:65" s="1" customFormat="1" ht="16.5" customHeight="1">
      <c r="B100" s="33"/>
      <c r="C100" s="170" t="s">
        <v>132</v>
      </c>
      <c r="D100" s="170" t="s">
        <v>118</v>
      </c>
      <c r="E100" s="171" t="s">
        <v>133</v>
      </c>
      <c r="F100" s="172" t="s">
        <v>134</v>
      </c>
      <c r="G100" s="173" t="s">
        <v>121</v>
      </c>
      <c r="H100" s="174">
        <v>11</v>
      </c>
      <c r="I100" s="175"/>
      <c r="J100" s="176">
        <f>ROUND(I100*H100,2)</f>
        <v>0</v>
      </c>
      <c r="K100" s="172" t="s">
        <v>122</v>
      </c>
      <c r="L100" s="37"/>
      <c r="M100" s="177" t="s">
        <v>1</v>
      </c>
      <c r="N100" s="178" t="s">
        <v>44</v>
      </c>
      <c r="O100" s="59"/>
      <c r="P100" s="179">
        <f>O100*H100</f>
        <v>0</v>
      </c>
      <c r="Q100" s="179">
        <v>0</v>
      </c>
      <c r="R100" s="179">
        <f>Q100*H100</f>
        <v>0</v>
      </c>
      <c r="S100" s="179">
        <v>0.22</v>
      </c>
      <c r="T100" s="180">
        <f>S100*H100</f>
        <v>2.42</v>
      </c>
      <c r="AR100" s="16" t="s">
        <v>123</v>
      </c>
      <c r="AT100" s="16" t="s">
        <v>118</v>
      </c>
      <c r="AU100" s="16" t="s">
        <v>83</v>
      </c>
      <c r="AY100" s="16" t="s">
        <v>116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16" t="s">
        <v>81</v>
      </c>
      <c r="BK100" s="181">
        <f>ROUND(I100*H100,2)</f>
        <v>0</v>
      </c>
      <c r="BL100" s="16" t="s">
        <v>123</v>
      </c>
      <c r="BM100" s="16" t="s">
        <v>135</v>
      </c>
    </row>
    <row r="101" spans="2:65" s="11" customFormat="1" ht="11.25">
      <c r="B101" s="182"/>
      <c r="C101" s="183"/>
      <c r="D101" s="184" t="s">
        <v>125</v>
      </c>
      <c r="E101" s="185" t="s">
        <v>1</v>
      </c>
      <c r="F101" s="186" t="s">
        <v>136</v>
      </c>
      <c r="G101" s="183"/>
      <c r="H101" s="185" t="s">
        <v>1</v>
      </c>
      <c r="I101" s="187"/>
      <c r="J101" s="183"/>
      <c r="K101" s="183"/>
      <c r="L101" s="188"/>
      <c r="M101" s="189"/>
      <c r="N101" s="190"/>
      <c r="O101" s="190"/>
      <c r="P101" s="190"/>
      <c r="Q101" s="190"/>
      <c r="R101" s="190"/>
      <c r="S101" s="190"/>
      <c r="T101" s="191"/>
      <c r="AT101" s="192" t="s">
        <v>125</v>
      </c>
      <c r="AU101" s="192" t="s">
        <v>83</v>
      </c>
      <c r="AV101" s="11" t="s">
        <v>81</v>
      </c>
      <c r="AW101" s="11" t="s">
        <v>36</v>
      </c>
      <c r="AX101" s="11" t="s">
        <v>73</v>
      </c>
      <c r="AY101" s="192" t="s">
        <v>116</v>
      </c>
    </row>
    <row r="102" spans="2:65" s="11" customFormat="1" ht="11.25">
      <c r="B102" s="182"/>
      <c r="C102" s="183"/>
      <c r="D102" s="184" t="s">
        <v>125</v>
      </c>
      <c r="E102" s="185" t="s">
        <v>1</v>
      </c>
      <c r="F102" s="186" t="s">
        <v>127</v>
      </c>
      <c r="G102" s="183"/>
      <c r="H102" s="185" t="s">
        <v>1</v>
      </c>
      <c r="I102" s="187"/>
      <c r="J102" s="183"/>
      <c r="K102" s="183"/>
      <c r="L102" s="188"/>
      <c r="M102" s="189"/>
      <c r="N102" s="190"/>
      <c r="O102" s="190"/>
      <c r="P102" s="190"/>
      <c r="Q102" s="190"/>
      <c r="R102" s="190"/>
      <c r="S102" s="190"/>
      <c r="T102" s="191"/>
      <c r="AT102" s="192" t="s">
        <v>125</v>
      </c>
      <c r="AU102" s="192" t="s">
        <v>83</v>
      </c>
      <c r="AV102" s="11" t="s">
        <v>81</v>
      </c>
      <c r="AW102" s="11" t="s">
        <v>36</v>
      </c>
      <c r="AX102" s="11" t="s">
        <v>73</v>
      </c>
      <c r="AY102" s="192" t="s">
        <v>116</v>
      </c>
    </row>
    <row r="103" spans="2:65" s="12" customFormat="1" ht="11.25">
      <c r="B103" s="193"/>
      <c r="C103" s="194"/>
      <c r="D103" s="184" t="s">
        <v>125</v>
      </c>
      <c r="E103" s="195" t="s">
        <v>1</v>
      </c>
      <c r="F103" s="196" t="s">
        <v>137</v>
      </c>
      <c r="G103" s="194"/>
      <c r="H103" s="197">
        <v>11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125</v>
      </c>
      <c r="AU103" s="203" t="s">
        <v>83</v>
      </c>
      <c r="AV103" s="12" t="s">
        <v>83</v>
      </c>
      <c r="AW103" s="12" t="s">
        <v>36</v>
      </c>
      <c r="AX103" s="12" t="s">
        <v>81</v>
      </c>
      <c r="AY103" s="203" t="s">
        <v>116</v>
      </c>
    </row>
    <row r="104" spans="2:65" s="1" customFormat="1" ht="16.5" customHeight="1">
      <c r="B104" s="33"/>
      <c r="C104" s="170" t="s">
        <v>123</v>
      </c>
      <c r="D104" s="170" t="s">
        <v>118</v>
      </c>
      <c r="E104" s="171" t="s">
        <v>138</v>
      </c>
      <c r="F104" s="172" t="s">
        <v>139</v>
      </c>
      <c r="G104" s="173" t="s">
        <v>121</v>
      </c>
      <c r="H104" s="174">
        <v>11</v>
      </c>
      <c r="I104" s="175"/>
      <c r="J104" s="176">
        <f>ROUND(I104*H104,2)</f>
        <v>0</v>
      </c>
      <c r="K104" s="172" t="s">
        <v>140</v>
      </c>
      <c r="L104" s="37"/>
      <c r="M104" s="177" t="s">
        <v>1</v>
      </c>
      <c r="N104" s="178" t="s">
        <v>44</v>
      </c>
      <c r="O104" s="59"/>
      <c r="P104" s="179">
        <f>O104*H104</f>
        <v>0</v>
      </c>
      <c r="Q104" s="179">
        <v>9.0000000000000006E-5</v>
      </c>
      <c r="R104" s="179">
        <f>Q104*H104</f>
        <v>9.8999999999999999E-4</v>
      </c>
      <c r="S104" s="179">
        <v>0.25600000000000001</v>
      </c>
      <c r="T104" s="180">
        <f>S104*H104</f>
        <v>2.8159999999999998</v>
      </c>
      <c r="AR104" s="16" t="s">
        <v>123</v>
      </c>
      <c r="AT104" s="16" t="s">
        <v>118</v>
      </c>
      <c r="AU104" s="16" t="s">
        <v>83</v>
      </c>
      <c r="AY104" s="16" t="s">
        <v>116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16" t="s">
        <v>81</v>
      </c>
      <c r="BK104" s="181">
        <f>ROUND(I104*H104,2)</f>
        <v>0</v>
      </c>
      <c r="BL104" s="16" t="s">
        <v>123</v>
      </c>
      <c r="BM104" s="16" t="s">
        <v>141</v>
      </c>
    </row>
    <row r="105" spans="2:65" s="11" customFormat="1" ht="11.25">
      <c r="B105" s="182"/>
      <c r="C105" s="183"/>
      <c r="D105" s="184" t="s">
        <v>125</v>
      </c>
      <c r="E105" s="185" t="s">
        <v>1</v>
      </c>
      <c r="F105" s="186" t="s">
        <v>136</v>
      </c>
      <c r="G105" s="183"/>
      <c r="H105" s="185" t="s">
        <v>1</v>
      </c>
      <c r="I105" s="187"/>
      <c r="J105" s="183"/>
      <c r="K105" s="183"/>
      <c r="L105" s="188"/>
      <c r="M105" s="189"/>
      <c r="N105" s="190"/>
      <c r="O105" s="190"/>
      <c r="P105" s="190"/>
      <c r="Q105" s="190"/>
      <c r="R105" s="190"/>
      <c r="S105" s="190"/>
      <c r="T105" s="191"/>
      <c r="AT105" s="192" t="s">
        <v>125</v>
      </c>
      <c r="AU105" s="192" t="s">
        <v>83</v>
      </c>
      <c r="AV105" s="11" t="s">
        <v>81</v>
      </c>
      <c r="AW105" s="11" t="s">
        <v>36</v>
      </c>
      <c r="AX105" s="11" t="s">
        <v>73</v>
      </c>
      <c r="AY105" s="192" t="s">
        <v>116</v>
      </c>
    </row>
    <row r="106" spans="2:65" s="11" customFormat="1" ht="11.25">
      <c r="B106" s="182"/>
      <c r="C106" s="183"/>
      <c r="D106" s="184" t="s">
        <v>125</v>
      </c>
      <c r="E106" s="185" t="s">
        <v>1</v>
      </c>
      <c r="F106" s="186" t="s">
        <v>127</v>
      </c>
      <c r="G106" s="183"/>
      <c r="H106" s="185" t="s">
        <v>1</v>
      </c>
      <c r="I106" s="187"/>
      <c r="J106" s="183"/>
      <c r="K106" s="183"/>
      <c r="L106" s="188"/>
      <c r="M106" s="189"/>
      <c r="N106" s="190"/>
      <c r="O106" s="190"/>
      <c r="P106" s="190"/>
      <c r="Q106" s="190"/>
      <c r="R106" s="190"/>
      <c r="S106" s="190"/>
      <c r="T106" s="191"/>
      <c r="AT106" s="192" t="s">
        <v>125</v>
      </c>
      <c r="AU106" s="192" t="s">
        <v>83</v>
      </c>
      <c r="AV106" s="11" t="s">
        <v>81</v>
      </c>
      <c r="AW106" s="11" t="s">
        <v>36</v>
      </c>
      <c r="AX106" s="11" t="s">
        <v>73</v>
      </c>
      <c r="AY106" s="192" t="s">
        <v>116</v>
      </c>
    </row>
    <row r="107" spans="2:65" s="12" customFormat="1" ht="11.25">
      <c r="B107" s="193"/>
      <c r="C107" s="194"/>
      <c r="D107" s="184" t="s">
        <v>125</v>
      </c>
      <c r="E107" s="195" t="s">
        <v>1</v>
      </c>
      <c r="F107" s="196" t="s">
        <v>137</v>
      </c>
      <c r="G107" s="194"/>
      <c r="H107" s="197">
        <v>11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125</v>
      </c>
      <c r="AU107" s="203" t="s">
        <v>83</v>
      </c>
      <c r="AV107" s="12" t="s">
        <v>83</v>
      </c>
      <c r="AW107" s="12" t="s">
        <v>36</v>
      </c>
      <c r="AX107" s="12" t="s">
        <v>81</v>
      </c>
      <c r="AY107" s="203" t="s">
        <v>116</v>
      </c>
    </row>
    <row r="108" spans="2:65" s="1" customFormat="1" ht="16.5" customHeight="1">
      <c r="B108" s="33"/>
      <c r="C108" s="170" t="s">
        <v>142</v>
      </c>
      <c r="D108" s="170" t="s">
        <v>118</v>
      </c>
      <c r="E108" s="171" t="s">
        <v>143</v>
      </c>
      <c r="F108" s="172" t="s">
        <v>144</v>
      </c>
      <c r="G108" s="173" t="s">
        <v>145</v>
      </c>
      <c r="H108" s="174">
        <v>2.88</v>
      </c>
      <c r="I108" s="175"/>
      <c r="J108" s="176">
        <f>ROUND(I108*H108,2)</f>
        <v>0</v>
      </c>
      <c r="K108" s="172" t="s">
        <v>1</v>
      </c>
      <c r="L108" s="37"/>
      <c r="M108" s="177" t="s">
        <v>1</v>
      </c>
      <c r="N108" s="178" t="s">
        <v>44</v>
      </c>
      <c r="O108" s="59"/>
      <c r="P108" s="179">
        <f>O108*H108</f>
        <v>0</v>
      </c>
      <c r="Q108" s="179">
        <v>0</v>
      </c>
      <c r="R108" s="179">
        <f>Q108*H108</f>
        <v>0</v>
      </c>
      <c r="S108" s="179">
        <v>0</v>
      </c>
      <c r="T108" s="180">
        <f>S108*H108</f>
        <v>0</v>
      </c>
      <c r="AR108" s="16" t="s">
        <v>123</v>
      </c>
      <c r="AT108" s="16" t="s">
        <v>118</v>
      </c>
      <c r="AU108" s="16" t="s">
        <v>83</v>
      </c>
      <c r="AY108" s="16" t="s">
        <v>116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16" t="s">
        <v>81</v>
      </c>
      <c r="BK108" s="181">
        <f>ROUND(I108*H108,2)</f>
        <v>0</v>
      </c>
      <c r="BL108" s="16" t="s">
        <v>123</v>
      </c>
      <c r="BM108" s="16" t="s">
        <v>146</v>
      </c>
    </row>
    <row r="109" spans="2:65" s="11" customFormat="1" ht="11.25">
      <c r="B109" s="182"/>
      <c r="C109" s="183"/>
      <c r="D109" s="184" t="s">
        <v>125</v>
      </c>
      <c r="E109" s="185" t="s">
        <v>1</v>
      </c>
      <c r="F109" s="186" t="s">
        <v>147</v>
      </c>
      <c r="G109" s="183"/>
      <c r="H109" s="185" t="s">
        <v>1</v>
      </c>
      <c r="I109" s="187"/>
      <c r="J109" s="183"/>
      <c r="K109" s="183"/>
      <c r="L109" s="188"/>
      <c r="M109" s="189"/>
      <c r="N109" s="190"/>
      <c r="O109" s="190"/>
      <c r="P109" s="190"/>
      <c r="Q109" s="190"/>
      <c r="R109" s="190"/>
      <c r="S109" s="190"/>
      <c r="T109" s="191"/>
      <c r="AT109" s="192" t="s">
        <v>125</v>
      </c>
      <c r="AU109" s="192" t="s">
        <v>83</v>
      </c>
      <c r="AV109" s="11" t="s">
        <v>81</v>
      </c>
      <c r="AW109" s="11" t="s">
        <v>36</v>
      </c>
      <c r="AX109" s="11" t="s">
        <v>73</v>
      </c>
      <c r="AY109" s="192" t="s">
        <v>116</v>
      </c>
    </row>
    <row r="110" spans="2:65" s="11" customFormat="1" ht="11.25">
      <c r="B110" s="182"/>
      <c r="C110" s="183"/>
      <c r="D110" s="184" t="s">
        <v>125</v>
      </c>
      <c r="E110" s="185" t="s">
        <v>1</v>
      </c>
      <c r="F110" s="186" t="s">
        <v>148</v>
      </c>
      <c r="G110" s="183"/>
      <c r="H110" s="185" t="s">
        <v>1</v>
      </c>
      <c r="I110" s="187"/>
      <c r="J110" s="183"/>
      <c r="K110" s="183"/>
      <c r="L110" s="188"/>
      <c r="M110" s="189"/>
      <c r="N110" s="190"/>
      <c r="O110" s="190"/>
      <c r="P110" s="190"/>
      <c r="Q110" s="190"/>
      <c r="R110" s="190"/>
      <c r="S110" s="190"/>
      <c r="T110" s="191"/>
      <c r="AT110" s="192" t="s">
        <v>125</v>
      </c>
      <c r="AU110" s="192" t="s">
        <v>83</v>
      </c>
      <c r="AV110" s="11" t="s">
        <v>81</v>
      </c>
      <c r="AW110" s="11" t="s">
        <v>36</v>
      </c>
      <c r="AX110" s="11" t="s">
        <v>73</v>
      </c>
      <c r="AY110" s="192" t="s">
        <v>116</v>
      </c>
    </row>
    <row r="111" spans="2:65" s="12" customFormat="1" ht="11.25">
      <c r="B111" s="193"/>
      <c r="C111" s="194"/>
      <c r="D111" s="184" t="s">
        <v>125</v>
      </c>
      <c r="E111" s="195" t="s">
        <v>1</v>
      </c>
      <c r="F111" s="196" t="s">
        <v>149</v>
      </c>
      <c r="G111" s="194"/>
      <c r="H111" s="197">
        <v>2.88</v>
      </c>
      <c r="I111" s="198"/>
      <c r="J111" s="194"/>
      <c r="K111" s="194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125</v>
      </c>
      <c r="AU111" s="203" t="s">
        <v>83</v>
      </c>
      <c r="AV111" s="12" t="s">
        <v>83</v>
      </c>
      <c r="AW111" s="12" t="s">
        <v>36</v>
      </c>
      <c r="AX111" s="12" t="s">
        <v>81</v>
      </c>
      <c r="AY111" s="203" t="s">
        <v>116</v>
      </c>
    </row>
    <row r="112" spans="2:65" s="1" customFormat="1" ht="16.5" customHeight="1">
      <c r="B112" s="33"/>
      <c r="C112" s="170" t="s">
        <v>150</v>
      </c>
      <c r="D112" s="170" t="s">
        <v>118</v>
      </c>
      <c r="E112" s="171" t="s">
        <v>151</v>
      </c>
      <c r="F112" s="172" t="s">
        <v>152</v>
      </c>
      <c r="G112" s="173" t="s">
        <v>145</v>
      </c>
      <c r="H112" s="174">
        <v>11.52</v>
      </c>
      <c r="I112" s="175"/>
      <c r="J112" s="176">
        <f>ROUND(I112*H112,2)</f>
        <v>0</v>
      </c>
      <c r="K112" s="172" t="s">
        <v>1</v>
      </c>
      <c r="L112" s="37"/>
      <c r="M112" s="177" t="s">
        <v>1</v>
      </c>
      <c r="N112" s="178" t="s">
        <v>44</v>
      </c>
      <c r="O112" s="59"/>
      <c r="P112" s="179">
        <f>O112*H112</f>
        <v>0</v>
      </c>
      <c r="Q112" s="179">
        <v>0</v>
      </c>
      <c r="R112" s="179">
        <f>Q112*H112</f>
        <v>0</v>
      </c>
      <c r="S112" s="179">
        <v>0</v>
      </c>
      <c r="T112" s="180">
        <f>S112*H112</f>
        <v>0</v>
      </c>
      <c r="AR112" s="16" t="s">
        <v>123</v>
      </c>
      <c r="AT112" s="16" t="s">
        <v>118</v>
      </c>
      <c r="AU112" s="16" t="s">
        <v>83</v>
      </c>
      <c r="AY112" s="16" t="s">
        <v>116</v>
      </c>
      <c r="BE112" s="181">
        <f>IF(N112="základní",J112,0)</f>
        <v>0</v>
      </c>
      <c r="BF112" s="181">
        <f>IF(N112="snížená",J112,0)</f>
        <v>0</v>
      </c>
      <c r="BG112" s="181">
        <f>IF(N112="zákl. přenesená",J112,0)</f>
        <v>0</v>
      </c>
      <c r="BH112" s="181">
        <f>IF(N112="sníž. přenesená",J112,0)</f>
        <v>0</v>
      </c>
      <c r="BI112" s="181">
        <f>IF(N112="nulová",J112,0)</f>
        <v>0</v>
      </c>
      <c r="BJ112" s="16" t="s">
        <v>81</v>
      </c>
      <c r="BK112" s="181">
        <f>ROUND(I112*H112,2)</f>
        <v>0</v>
      </c>
      <c r="BL112" s="16" t="s">
        <v>123</v>
      </c>
      <c r="BM112" s="16" t="s">
        <v>153</v>
      </c>
    </row>
    <row r="113" spans="2:65" s="12" customFormat="1" ht="11.25">
      <c r="B113" s="193"/>
      <c r="C113" s="194"/>
      <c r="D113" s="184" t="s">
        <v>125</v>
      </c>
      <c r="E113" s="195" t="s">
        <v>1</v>
      </c>
      <c r="F113" s="196" t="s">
        <v>154</v>
      </c>
      <c r="G113" s="194"/>
      <c r="H113" s="197">
        <v>11.52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125</v>
      </c>
      <c r="AU113" s="203" t="s">
        <v>83</v>
      </c>
      <c r="AV113" s="12" t="s">
        <v>83</v>
      </c>
      <c r="AW113" s="12" t="s">
        <v>36</v>
      </c>
      <c r="AX113" s="12" t="s">
        <v>81</v>
      </c>
      <c r="AY113" s="203" t="s">
        <v>116</v>
      </c>
    </row>
    <row r="114" spans="2:65" s="1" customFormat="1" ht="16.5" customHeight="1">
      <c r="B114" s="33"/>
      <c r="C114" s="170" t="s">
        <v>155</v>
      </c>
      <c r="D114" s="170" t="s">
        <v>118</v>
      </c>
      <c r="E114" s="171" t="s">
        <v>156</v>
      </c>
      <c r="F114" s="172" t="s">
        <v>157</v>
      </c>
      <c r="G114" s="173" t="s">
        <v>145</v>
      </c>
      <c r="H114" s="174">
        <v>7.0270000000000001</v>
      </c>
      <c r="I114" s="175"/>
      <c r="J114" s="176">
        <f>ROUND(I114*H114,2)</f>
        <v>0</v>
      </c>
      <c r="K114" s="172" t="s">
        <v>140</v>
      </c>
      <c r="L114" s="37"/>
      <c r="M114" s="177" t="s">
        <v>1</v>
      </c>
      <c r="N114" s="178" t="s">
        <v>44</v>
      </c>
      <c r="O114" s="59"/>
      <c r="P114" s="179">
        <f>O114*H114</f>
        <v>0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AR114" s="16" t="s">
        <v>123</v>
      </c>
      <c r="AT114" s="16" t="s">
        <v>118</v>
      </c>
      <c r="AU114" s="16" t="s">
        <v>83</v>
      </c>
      <c r="AY114" s="16" t="s">
        <v>116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16" t="s">
        <v>81</v>
      </c>
      <c r="BK114" s="181">
        <f>ROUND(I114*H114,2)</f>
        <v>0</v>
      </c>
      <c r="BL114" s="16" t="s">
        <v>123</v>
      </c>
      <c r="BM114" s="16" t="s">
        <v>158</v>
      </c>
    </row>
    <row r="115" spans="2:65" s="11" customFormat="1" ht="11.25">
      <c r="B115" s="182"/>
      <c r="C115" s="183"/>
      <c r="D115" s="184" t="s">
        <v>125</v>
      </c>
      <c r="E115" s="185" t="s">
        <v>1</v>
      </c>
      <c r="F115" s="186" t="s">
        <v>159</v>
      </c>
      <c r="G115" s="183"/>
      <c r="H115" s="185" t="s">
        <v>1</v>
      </c>
      <c r="I115" s="187"/>
      <c r="J115" s="183"/>
      <c r="K115" s="183"/>
      <c r="L115" s="188"/>
      <c r="M115" s="189"/>
      <c r="N115" s="190"/>
      <c r="O115" s="190"/>
      <c r="P115" s="190"/>
      <c r="Q115" s="190"/>
      <c r="R115" s="190"/>
      <c r="S115" s="190"/>
      <c r="T115" s="191"/>
      <c r="AT115" s="192" t="s">
        <v>125</v>
      </c>
      <c r="AU115" s="192" t="s">
        <v>83</v>
      </c>
      <c r="AV115" s="11" t="s">
        <v>81</v>
      </c>
      <c r="AW115" s="11" t="s">
        <v>36</v>
      </c>
      <c r="AX115" s="11" t="s">
        <v>73</v>
      </c>
      <c r="AY115" s="192" t="s">
        <v>116</v>
      </c>
    </row>
    <row r="116" spans="2:65" s="11" customFormat="1" ht="11.25">
      <c r="B116" s="182"/>
      <c r="C116" s="183"/>
      <c r="D116" s="184" t="s">
        <v>125</v>
      </c>
      <c r="E116" s="185" t="s">
        <v>1</v>
      </c>
      <c r="F116" s="186" t="s">
        <v>160</v>
      </c>
      <c r="G116" s="183"/>
      <c r="H116" s="185" t="s">
        <v>1</v>
      </c>
      <c r="I116" s="187"/>
      <c r="J116" s="183"/>
      <c r="K116" s="183"/>
      <c r="L116" s="188"/>
      <c r="M116" s="189"/>
      <c r="N116" s="190"/>
      <c r="O116" s="190"/>
      <c r="P116" s="190"/>
      <c r="Q116" s="190"/>
      <c r="R116" s="190"/>
      <c r="S116" s="190"/>
      <c r="T116" s="191"/>
      <c r="AT116" s="192" t="s">
        <v>125</v>
      </c>
      <c r="AU116" s="192" t="s">
        <v>83</v>
      </c>
      <c r="AV116" s="11" t="s">
        <v>81</v>
      </c>
      <c r="AW116" s="11" t="s">
        <v>36</v>
      </c>
      <c r="AX116" s="11" t="s">
        <v>73</v>
      </c>
      <c r="AY116" s="192" t="s">
        <v>116</v>
      </c>
    </row>
    <row r="117" spans="2:65" s="12" customFormat="1" ht="11.25">
      <c r="B117" s="193"/>
      <c r="C117" s="194"/>
      <c r="D117" s="184" t="s">
        <v>125</v>
      </c>
      <c r="E117" s="195" t="s">
        <v>1</v>
      </c>
      <c r="F117" s="196" t="s">
        <v>161</v>
      </c>
      <c r="G117" s="194"/>
      <c r="H117" s="197">
        <v>11.52</v>
      </c>
      <c r="I117" s="198"/>
      <c r="J117" s="194"/>
      <c r="K117" s="194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125</v>
      </c>
      <c r="AU117" s="203" t="s">
        <v>83</v>
      </c>
      <c r="AV117" s="12" t="s">
        <v>83</v>
      </c>
      <c r="AW117" s="12" t="s">
        <v>36</v>
      </c>
      <c r="AX117" s="12" t="s">
        <v>73</v>
      </c>
      <c r="AY117" s="203" t="s">
        <v>116</v>
      </c>
    </row>
    <row r="118" spans="2:65" s="12" customFormat="1" ht="11.25">
      <c r="B118" s="193"/>
      <c r="C118" s="194"/>
      <c r="D118" s="184" t="s">
        <v>125</v>
      </c>
      <c r="E118" s="195" t="s">
        <v>1</v>
      </c>
      <c r="F118" s="196" t="s">
        <v>162</v>
      </c>
      <c r="G118" s="194"/>
      <c r="H118" s="197">
        <v>8</v>
      </c>
      <c r="I118" s="198"/>
      <c r="J118" s="194"/>
      <c r="K118" s="194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125</v>
      </c>
      <c r="AU118" s="203" t="s">
        <v>83</v>
      </c>
      <c r="AV118" s="12" t="s">
        <v>83</v>
      </c>
      <c r="AW118" s="12" t="s">
        <v>36</v>
      </c>
      <c r="AX118" s="12" t="s">
        <v>73</v>
      </c>
      <c r="AY118" s="203" t="s">
        <v>116</v>
      </c>
    </row>
    <row r="119" spans="2:65" s="13" customFormat="1" ht="11.25">
      <c r="B119" s="204"/>
      <c r="C119" s="205"/>
      <c r="D119" s="184" t="s">
        <v>125</v>
      </c>
      <c r="E119" s="206" t="s">
        <v>1</v>
      </c>
      <c r="F119" s="207" t="s">
        <v>163</v>
      </c>
      <c r="G119" s="205"/>
      <c r="H119" s="208">
        <v>19.52</v>
      </c>
      <c r="I119" s="209"/>
      <c r="J119" s="205"/>
      <c r="K119" s="205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125</v>
      </c>
      <c r="AU119" s="214" t="s">
        <v>83</v>
      </c>
      <c r="AV119" s="13" t="s">
        <v>132</v>
      </c>
      <c r="AW119" s="13" t="s">
        <v>36</v>
      </c>
      <c r="AX119" s="13" t="s">
        <v>73</v>
      </c>
      <c r="AY119" s="214" t="s">
        <v>116</v>
      </c>
    </row>
    <row r="120" spans="2:65" s="11" customFormat="1" ht="11.25">
      <c r="B120" s="182"/>
      <c r="C120" s="183"/>
      <c r="D120" s="184" t="s">
        <v>125</v>
      </c>
      <c r="E120" s="185" t="s">
        <v>1</v>
      </c>
      <c r="F120" s="186" t="s">
        <v>164</v>
      </c>
      <c r="G120" s="183"/>
      <c r="H120" s="185" t="s">
        <v>1</v>
      </c>
      <c r="I120" s="187"/>
      <c r="J120" s="183"/>
      <c r="K120" s="183"/>
      <c r="L120" s="188"/>
      <c r="M120" s="189"/>
      <c r="N120" s="190"/>
      <c r="O120" s="190"/>
      <c r="P120" s="190"/>
      <c r="Q120" s="190"/>
      <c r="R120" s="190"/>
      <c r="S120" s="190"/>
      <c r="T120" s="191"/>
      <c r="AT120" s="192" t="s">
        <v>125</v>
      </c>
      <c r="AU120" s="192" t="s">
        <v>83</v>
      </c>
      <c r="AV120" s="11" t="s">
        <v>81</v>
      </c>
      <c r="AW120" s="11" t="s">
        <v>36</v>
      </c>
      <c r="AX120" s="11" t="s">
        <v>73</v>
      </c>
      <c r="AY120" s="192" t="s">
        <v>116</v>
      </c>
    </row>
    <row r="121" spans="2:65" s="12" customFormat="1" ht="11.25">
      <c r="B121" s="193"/>
      <c r="C121" s="194"/>
      <c r="D121" s="184" t="s">
        <v>125</v>
      </c>
      <c r="E121" s="195" t="s">
        <v>1</v>
      </c>
      <c r="F121" s="196" t="s">
        <v>165</v>
      </c>
      <c r="G121" s="194"/>
      <c r="H121" s="197">
        <v>7.0270000000000001</v>
      </c>
      <c r="I121" s="198"/>
      <c r="J121" s="194"/>
      <c r="K121" s="194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125</v>
      </c>
      <c r="AU121" s="203" t="s">
        <v>83</v>
      </c>
      <c r="AV121" s="12" t="s">
        <v>83</v>
      </c>
      <c r="AW121" s="12" t="s">
        <v>36</v>
      </c>
      <c r="AX121" s="12" t="s">
        <v>81</v>
      </c>
      <c r="AY121" s="203" t="s">
        <v>116</v>
      </c>
    </row>
    <row r="122" spans="2:65" s="1" customFormat="1" ht="16.5" customHeight="1">
      <c r="B122" s="33"/>
      <c r="C122" s="170" t="s">
        <v>166</v>
      </c>
      <c r="D122" s="170" t="s">
        <v>118</v>
      </c>
      <c r="E122" s="171" t="s">
        <v>167</v>
      </c>
      <c r="F122" s="172" t="s">
        <v>168</v>
      </c>
      <c r="G122" s="173" t="s">
        <v>145</v>
      </c>
      <c r="H122" s="174">
        <v>1.405</v>
      </c>
      <c r="I122" s="175"/>
      <c r="J122" s="176">
        <f>ROUND(I122*H122,2)</f>
        <v>0</v>
      </c>
      <c r="K122" s="172" t="s">
        <v>1</v>
      </c>
      <c r="L122" s="37"/>
      <c r="M122" s="177" t="s">
        <v>1</v>
      </c>
      <c r="N122" s="178" t="s">
        <v>44</v>
      </c>
      <c r="O122" s="59"/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80">
        <f>S122*H122</f>
        <v>0</v>
      </c>
      <c r="AR122" s="16" t="s">
        <v>123</v>
      </c>
      <c r="AT122" s="16" t="s">
        <v>118</v>
      </c>
      <c r="AU122" s="16" t="s">
        <v>83</v>
      </c>
      <c r="AY122" s="16" t="s">
        <v>116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6" t="s">
        <v>81</v>
      </c>
      <c r="BK122" s="181">
        <f>ROUND(I122*H122,2)</f>
        <v>0</v>
      </c>
      <c r="BL122" s="16" t="s">
        <v>123</v>
      </c>
      <c r="BM122" s="16" t="s">
        <v>169</v>
      </c>
    </row>
    <row r="123" spans="2:65" s="11" customFormat="1" ht="11.25">
      <c r="B123" s="182"/>
      <c r="C123" s="183"/>
      <c r="D123" s="184" t="s">
        <v>125</v>
      </c>
      <c r="E123" s="185" t="s">
        <v>1</v>
      </c>
      <c r="F123" s="186" t="s">
        <v>170</v>
      </c>
      <c r="G123" s="183"/>
      <c r="H123" s="185" t="s">
        <v>1</v>
      </c>
      <c r="I123" s="187"/>
      <c r="J123" s="183"/>
      <c r="K123" s="183"/>
      <c r="L123" s="188"/>
      <c r="M123" s="189"/>
      <c r="N123" s="190"/>
      <c r="O123" s="190"/>
      <c r="P123" s="190"/>
      <c r="Q123" s="190"/>
      <c r="R123" s="190"/>
      <c r="S123" s="190"/>
      <c r="T123" s="191"/>
      <c r="AT123" s="192" t="s">
        <v>125</v>
      </c>
      <c r="AU123" s="192" t="s">
        <v>83</v>
      </c>
      <c r="AV123" s="11" t="s">
        <v>81</v>
      </c>
      <c r="AW123" s="11" t="s">
        <v>36</v>
      </c>
      <c r="AX123" s="11" t="s">
        <v>73</v>
      </c>
      <c r="AY123" s="192" t="s">
        <v>116</v>
      </c>
    </row>
    <row r="124" spans="2:65" s="12" customFormat="1" ht="11.25">
      <c r="B124" s="193"/>
      <c r="C124" s="194"/>
      <c r="D124" s="184" t="s">
        <v>125</v>
      </c>
      <c r="E124" s="195" t="s">
        <v>1</v>
      </c>
      <c r="F124" s="196" t="s">
        <v>171</v>
      </c>
      <c r="G124" s="194"/>
      <c r="H124" s="197">
        <v>1.405</v>
      </c>
      <c r="I124" s="198"/>
      <c r="J124" s="194"/>
      <c r="K124" s="194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125</v>
      </c>
      <c r="AU124" s="203" t="s">
        <v>83</v>
      </c>
      <c r="AV124" s="12" t="s">
        <v>83</v>
      </c>
      <c r="AW124" s="12" t="s">
        <v>36</v>
      </c>
      <c r="AX124" s="12" t="s">
        <v>81</v>
      </c>
      <c r="AY124" s="203" t="s">
        <v>116</v>
      </c>
    </row>
    <row r="125" spans="2:65" s="1" customFormat="1" ht="16.5" customHeight="1">
      <c r="B125" s="33"/>
      <c r="C125" s="170" t="s">
        <v>172</v>
      </c>
      <c r="D125" s="170" t="s">
        <v>118</v>
      </c>
      <c r="E125" s="171" t="s">
        <v>173</v>
      </c>
      <c r="F125" s="172" t="s">
        <v>174</v>
      </c>
      <c r="G125" s="173" t="s">
        <v>145</v>
      </c>
      <c r="H125" s="174">
        <v>4.6849999999999996</v>
      </c>
      <c r="I125" s="175"/>
      <c r="J125" s="176">
        <f>ROUND(I125*H125,2)</f>
        <v>0</v>
      </c>
      <c r="K125" s="172" t="s">
        <v>1</v>
      </c>
      <c r="L125" s="37"/>
      <c r="M125" s="177" t="s">
        <v>1</v>
      </c>
      <c r="N125" s="178" t="s">
        <v>44</v>
      </c>
      <c r="O125" s="59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16" t="s">
        <v>123</v>
      </c>
      <c r="AT125" s="16" t="s">
        <v>118</v>
      </c>
      <c r="AU125" s="16" t="s">
        <v>83</v>
      </c>
      <c r="AY125" s="16" t="s">
        <v>116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6" t="s">
        <v>81</v>
      </c>
      <c r="BK125" s="181">
        <f>ROUND(I125*H125,2)</f>
        <v>0</v>
      </c>
      <c r="BL125" s="16" t="s">
        <v>123</v>
      </c>
      <c r="BM125" s="16" t="s">
        <v>175</v>
      </c>
    </row>
    <row r="126" spans="2:65" s="11" customFormat="1" ht="11.25">
      <c r="B126" s="182"/>
      <c r="C126" s="183"/>
      <c r="D126" s="184" t="s">
        <v>125</v>
      </c>
      <c r="E126" s="185" t="s">
        <v>1</v>
      </c>
      <c r="F126" s="186" t="s">
        <v>176</v>
      </c>
      <c r="G126" s="183"/>
      <c r="H126" s="185" t="s">
        <v>1</v>
      </c>
      <c r="I126" s="187"/>
      <c r="J126" s="183"/>
      <c r="K126" s="183"/>
      <c r="L126" s="188"/>
      <c r="M126" s="189"/>
      <c r="N126" s="190"/>
      <c r="O126" s="190"/>
      <c r="P126" s="190"/>
      <c r="Q126" s="190"/>
      <c r="R126" s="190"/>
      <c r="S126" s="190"/>
      <c r="T126" s="191"/>
      <c r="AT126" s="192" t="s">
        <v>125</v>
      </c>
      <c r="AU126" s="192" t="s">
        <v>83</v>
      </c>
      <c r="AV126" s="11" t="s">
        <v>81</v>
      </c>
      <c r="AW126" s="11" t="s">
        <v>36</v>
      </c>
      <c r="AX126" s="11" t="s">
        <v>73</v>
      </c>
      <c r="AY126" s="192" t="s">
        <v>116</v>
      </c>
    </row>
    <row r="127" spans="2:65" s="12" customFormat="1" ht="11.25">
      <c r="B127" s="193"/>
      <c r="C127" s="194"/>
      <c r="D127" s="184" t="s">
        <v>125</v>
      </c>
      <c r="E127" s="195" t="s">
        <v>1</v>
      </c>
      <c r="F127" s="196" t="s">
        <v>177</v>
      </c>
      <c r="G127" s="194"/>
      <c r="H127" s="197">
        <v>4.6849999999999996</v>
      </c>
      <c r="I127" s="198"/>
      <c r="J127" s="194"/>
      <c r="K127" s="194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125</v>
      </c>
      <c r="AU127" s="203" t="s">
        <v>83</v>
      </c>
      <c r="AV127" s="12" t="s">
        <v>83</v>
      </c>
      <c r="AW127" s="12" t="s">
        <v>36</v>
      </c>
      <c r="AX127" s="12" t="s">
        <v>81</v>
      </c>
      <c r="AY127" s="203" t="s">
        <v>116</v>
      </c>
    </row>
    <row r="128" spans="2:65" s="1" customFormat="1" ht="16.5" customHeight="1">
      <c r="B128" s="33"/>
      <c r="C128" s="170" t="s">
        <v>178</v>
      </c>
      <c r="D128" s="170" t="s">
        <v>118</v>
      </c>
      <c r="E128" s="171" t="s">
        <v>179</v>
      </c>
      <c r="F128" s="172" t="s">
        <v>180</v>
      </c>
      <c r="G128" s="173" t="s">
        <v>145</v>
      </c>
      <c r="H128" s="174">
        <v>0.93700000000000006</v>
      </c>
      <c r="I128" s="175"/>
      <c r="J128" s="176">
        <f>ROUND(I128*H128,2)</f>
        <v>0</v>
      </c>
      <c r="K128" s="172" t="s">
        <v>1</v>
      </c>
      <c r="L128" s="37"/>
      <c r="M128" s="177" t="s">
        <v>1</v>
      </c>
      <c r="N128" s="178" t="s">
        <v>44</v>
      </c>
      <c r="O128" s="59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AR128" s="16" t="s">
        <v>123</v>
      </c>
      <c r="AT128" s="16" t="s">
        <v>118</v>
      </c>
      <c r="AU128" s="16" t="s">
        <v>83</v>
      </c>
      <c r="AY128" s="16" t="s">
        <v>116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6" t="s">
        <v>81</v>
      </c>
      <c r="BK128" s="181">
        <f>ROUND(I128*H128,2)</f>
        <v>0</v>
      </c>
      <c r="BL128" s="16" t="s">
        <v>123</v>
      </c>
      <c r="BM128" s="16" t="s">
        <v>181</v>
      </c>
    </row>
    <row r="129" spans="2:65" s="11" customFormat="1" ht="11.25">
      <c r="B129" s="182"/>
      <c r="C129" s="183"/>
      <c r="D129" s="184" t="s">
        <v>125</v>
      </c>
      <c r="E129" s="185" t="s">
        <v>1</v>
      </c>
      <c r="F129" s="186" t="s">
        <v>182</v>
      </c>
      <c r="G129" s="183"/>
      <c r="H129" s="185" t="s">
        <v>1</v>
      </c>
      <c r="I129" s="187"/>
      <c r="J129" s="183"/>
      <c r="K129" s="183"/>
      <c r="L129" s="188"/>
      <c r="M129" s="189"/>
      <c r="N129" s="190"/>
      <c r="O129" s="190"/>
      <c r="P129" s="190"/>
      <c r="Q129" s="190"/>
      <c r="R129" s="190"/>
      <c r="S129" s="190"/>
      <c r="T129" s="191"/>
      <c r="AT129" s="192" t="s">
        <v>125</v>
      </c>
      <c r="AU129" s="192" t="s">
        <v>83</v>
      </c>
      <c r="AV129" s="11" t="s">
        <v>81</v>
      </c>
      <c r="AW129" s="11" t="s">
        <v>36</v>
      </c>
      <c r="AX129" s="11" t="s">
        <v>73</v>
      </c>
      <c r="AY129" s="192" t="s">
        <v>116</v>
      </c>
    </row>
    <row r="130" spans="2:65" s="12" customFormat="1" ht="11.25">
      <c r="B130" s="193"/>
      <c r="C130" s="194"/>
      <c r="D130" s="184" t="s">
        <v>125</v>
      </c>
      <c r="E130" s="195" t="s">
        <v>1</v>
      </c>
      <c r="F130" s="196" t="s">
        <v>183</v>
      </c>
      <c r="G130" s="194"/>
      <c r="H130" s="197">
        <v>0.93700000000000006</v>
      </c>
      <c r="I130" s="198"/>
      <c r="J130" s="194"/>
      <c r="K130" s="194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125</v>
      </c>
      <c r="AU130" s="203" t="s">
        <v>83</v>
      </c>
      <c r="AV130" s="12" t="s">
        <v>83</v>
      </c>
      <c r="AW130" s="12" t="s">
        <v>36</v>
      </c>
      <c r="AX130" s="12" t="s">
        <v>81</v>
      </c>
      <c r="AY130" s="203" t="s">
        <v>116</v>
      </c>
    </row>
    <row r="131" spans="2:65" s="1" customFormat="1" ht="16.5" customHeight="1">
      <c r="B131" s="33"/>
      <c r="C131" s="170" t="s">
        <v>184</v>
      </c>
      <c r="D131" s="170" t="s">
        <v>118</v>
      </c>
      <c r="E131" s="171" t="s">
        <v>185</v>
      </c>
      <c r="F131" s="172" t="s">
        <v>186</v>
      </c>
      <c r="G131" s="173" t="s">
        <v>145</v>
      </c>
      <c r="H131" s="174">
        <v>4.6849999999999996</v>
      </c>
      <c r="I131" s="175"/>
      <c r="J131" s="176">
        <f>ROUND(I131*H131,2)</f>
        <v>0</v>
      </c>
      <c r="K131" s="172" t="s">
        <v>1</v>
      </c>
      <c r="L131" s="37"/>
      <c r="M131" s="177" t="s">
        <v>1</v>
      </c>
      <c r="N131" s="178" t="s">
        <v>44</v>
      </c>
      <c r="O131" s="59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AR131" s="16" t="s">
        <v>123</v>
      </c>
      <c r="AT131" s="16" t="s">
        <v>118</v>
      </c>
      <c r="AU131" s="16" t="s">
        <v>83</v>
      </c>
      <c r="AY131" s="16" t="s">
        <v>116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6" t="s">
        <v>81</v>
      </c>
      <c r="BK131" s="181">
        <f>ROUND(I131*H131,2)</f>
        <v>0</v>
      </c>
      <c r="BL131" s="16" t="s">
        <v>123</v>
      </c>
      <c r="BM131" s="16" t="s">
        <v>187</v>
      </c>
    </row>
    <row r="132" spans="2:65" s="11" customFormat="1" ht="11.25">
      <c r="B132" s="182"/>
      <c r="C132" s="183"/>
      <c r="D132" s="184" t="s">
        <v>125</v>
      </c>
      <c r="E132" s="185" t="s">
        <v>1</v>
      </c>
      <c r="F132" s="186" t="s">
        <v>188</v>
      </c>
      <c r="G132" s="183"/>
      <c r="H132" s="185" t="s">
        <v>1</v>
      </c>
      <c r="I132" s="187"/>
      <c r="J132" s="183"/>
      <c r="K132" s="183"/>
      <c r="L132" s="188"/>
      <c r="M132" s="189"/>
      <c r="N132" s="190"/>
      <c r="O132" s="190"/>
      <c r="P132" s="190"/>
      <c r="Q132" s="190"/>
      <c r="R132" s="190"/>
      <c r="S132" s="190"/>
      <c r="T132" s="191"/>
      <c r="AT132" s="192" t="s">
        <v>125</v>
      </c>
      <c r="AU132" s="192" t="s">
        <v>83</v>
      </c>
      <c r="AV132" s="11" t="s">
        <v>81</v>
      </c>
      <c r="AW132" s="11" t="s">
        <v>36</v>
      </c>
      <c r="AX132" s="11" t="s">
        <v>73</v>
      </c>
      <c r="AY132" s="192" t="s">
        <v>116</v>
      </c>
    </row>
    <row r="133" spans="2:65" s="12" customFormat="1" ht="11.25">
      <c r="B133" s="193"/>
      <c r="C133" s="194"/>
      <c r="D133" s="184" t="s">
        <v>125</v>
      </c>
      <c r="E133" s="195" t="s">
        <v>1</v>
      </c>
      <c r="F133" s="196" t="s">
        <v>189</v>
      </c>
      <c r="G133" s="194"/>
      <c r="H133" s="197">
        <v>4.6849999999999996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125</v>
      </c>
      <c r="AU133" s="203" t="s">
        <v>83</v>
      </c>
      <c r="AV133" s="12" t="s">
        <v>83</v>
      </c>
      <c r="AW133" s="12" t="s">
        <v>36</v>
      </c>
      <c r="AX133" s="12" t="s">
        <v>81</v>
      </c>
      <c r="AY133" s="203" t="s">
        <v>116</v>
      </c>
    </row>
    <row r="134" spans="2:65" s="1" customFormat="1" ht="16.5" customHeight="1">
      <c r="B134" s="33"/>
      <c r="C134" s="170" t="s">
        <v>190</v>
      </c>
      <c r="D134" s="170" t="s">
        <v>118</v>
      </c>
      <c r="E134" s="171" t="s">
        <v>191</v>
      </c>
      <c r="F134" s="172" t="s">
        <v>192</v>
      </c>
      <c r="G134" s="173" t="s">
        <v>145</v>
      </c>
      <c r="H134" s="174">
        <v>1.405</v>
      </c>
      <c r="I134" s="175"/>
      <c r="J134" s="176">
        <f>ROUND(I134*H134,2)</f>
        <v>0</v>
      </c>
      <c r="K134" s="172" t="s">
        <v>1</v>
      </c>
      <c r="L134" s="37"/>
      <c r="M134" s="177" t="s">
        <v>1</v>
      </c>
      <c r="N134" s="178" t="s">
        <v>44</v>
      </c>
      <c r="O134" s="59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AR134" s="16" t="s">
        <v>123</v>
      </c>
      <c r="AT134" s="16" t="s">
        <v>118</v>
      </c>
      <c r="AU134" s="16" t="s">
        <v>83</v>
      </c>
      <c r="AY134" s="16" t="s">
        <v>116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6" t="s">
        <v>81</v>
      </c>
      <c r="BK134" s="181">
        <f>ROUND(I134*H134,2)</f>
        <v>0</v>
      </c>
      <c r="BL134" s="16" t="s">
        <v>123</v>
      </c>
      <c r="BM134" s="16" t="s">
        <v>193</v>
      </c>
    </row>
    <row r="135" spans="2:65" s="11" customFormat="1" ht="11.25">
      <c r="B135" s="182"/>
      <c r="C135" s="183"/>
      <c r="D135" s="184" t="s">
        <v>125</v>
      </c>
      <c r="E135" s="185" t="s">
        <v>1</v>
      </c>
      <c r="F135" s="186" t="s">
        <v>194</v>
      </c>
      <c r="G135" s="183"/>
      <c r="H135" s="185" t="s">
        <v>1</v>
      </c>
      <c r="I135" s="187"/>
      <c r="J135" s="183"/>
      <c r="K135" s="183"/>
      <c r="L135" s="188"/>
      <c r="M135" s="189"/>
      <c r="N135" s="190"/>
      <c r="O135" s="190"/>
      <c r="P135" s="190"/>
      <c r="Q135" s="190"/>
      <c r="R135" s="190"/>
      <c r="S135" s="190"/>
      <c r="T135" s="191"/>
      <c r="AT135" s="192" t="s">
        <v>125</v>
      </c>
      <c r="AU135" s="192" t="s">
        <v>83</v>
      </c>
      <c r="AV135" s="11" t="s">
        <v>81</v>
      </c>
      <c r="AW135" s="11" t="s">
        <v>36</v>
      </c>
      <c r="AX135" s="11" t="s">
        <v>73</v>
      </c>
      <c r="AY135" s="192" t="s">
        <v>116</v>
      </c>
    </row>
    <row r="136" spans="2:65" s="12" customFormat="1" ht="11.25">
      <c r="B136" s="193"/>
      <c r="C136" s="194"/>
      <c r="D136" s="184" t="s">
        <v>125</v>
      </c>
      <c r="E136" s="195" t="s">
        <v>1</v>
      </c>
      <c r="F136" s="196" t="s">
        <v>171</v>
      </c>
      <c r="G136" s="194"/>
      <c r="H136" s="197">
        <v>1.405</v>
      </c>
      <c r="I136" s="198"/>
      <c r="J136" s="194"/>
      <c r="K136" s="194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125</v>
      </c>
      <c r="AU136" s="203" t="s">
        <v>83</v>
      </c>
      <c r="AV136" s="12" t="s">
        <v>83</v>
      </c>
      <c r="AW136" s="12" t="s">
        <v>36</v>
      </c>
      <c r="AX136" s="12" t="s">
        <v>81</v>
      </c>
      <c r="AY136" s="203" t="s">
        <v>116</v>
      </c>
    </row>
    <row r="137" spans="2:65" s="1" customFormat="1" ht="16.5" customHeight="1">
      <c r="B137" s="33"/>
      <c r="C137" s="170" t="s">
        <v>195</v>
      </c>
      <c r="D137" s="170" t="s">
        <v>118</v>
      </c>
      <c r="E137" s="171" t="s">
        <v>196</v>
      </c>
      <c r="F137" s="172" t="s">
        <v>197</v>
      </c>
      <c r="G137" s="173" t="s">
        <v>145</v>
      </c>
      <c r="H137" s="174">
        <v>3.1230000000000002</v>
      </c>
      <c r="I137" s="175"/>
      <c r="J137" s="176">
        <f>ROUND(I137*H137,2)</f>
        <v>0</v>
      </c>
      <c r="K137" s="172" t="s">
        <v>1</v>
      </c>
      <c r="L137" s="37"/>
      <c r="M137" s="177" t="s">
        <v>1</v>
      </c>
      <c r="N137" s="178" t="s">
        <v>44</v>
      </c>
      <c r="O137" s="59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AR137" s="16" t="s">
        <v>123</v>
      </c>
      <c r="AT137" s="16" t="s">
        <v>118</v>
      </c>
      <c r="AU137" s="16" t="s">
        <v>83</v>
      </c>
      <c r="AY137" s="16" t="s">
        <v>116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6" t="s">
        <v>81</v>
      </c>
      <c r="BK137" s="181">
        <f>ROUND(I137*H137,2)</f>
        <v>0</v>
      </c>
      <c r="BL137" s="16" t="s">
        <v>123</v>
      </c>
      <c r="BM137" s="16" t="s">
        <v>198</v>
      </c>
    </row>
    <row r="138" spans="2:65" s="11" customFormat="1" ht="11.25">
      <c r="B138" s="182"/>
      <c r="C138" s="183"/>
      <c r="D138" s="184" t="s">
        <v>125</v>
      </c>
      <c r="E138" s="185" t="s">
        <v>1</v>
      </c>
      <c r="F138" s="186" t="s">
        <v>199</v>
      </c>
      <c r="G138" s="183"/>
      <c r="H138" s="185" t="s">
        <v>1</v>
      </c>
      <c r="I138" s="187"/>
      <c r="J138" s="183"/>
      <c r="K138" s="183"/>
      <c r="L138" s="188"/>
      <c r="M138" s="189"/>
      <c r="N138" s="190"/>
      <c r="O138" s="190"/>
      <c r="P138" s="190"/>
      <c r="Q138" s="190"/>
      <c r="R138" s="190"/>
      <c r="S138" s="190"/>
      <c r="T138" s="191"/>
      <c r="AT138" s="192" t="s">
        <v>125</v>
      </c>
      <c r="AU138" s="192" t="s">
        <v>83</v>
      </c>
      <c r="AV138" s="11" t="s">
        <v>81</v>
      </c>
      <c r="AW138" s="11" t="s">
        <v>36</v>
      </c>
      <c r="AX138" s="11" t="s">
        <v>73</v>
      </c>
      <c r="AY138" s="192" t="s">
        <v>116</v>
      </c>
    </row>
    <row r="139" spans="2:65" s="12" customFormat="1" ht="11.25">
      <c r="B139" s="193"/>
      <c r="C139" s="194"/>
      <c r="D139" s="184" t="s">
        <v>125</v>
      </c>
      <c r="E139" s="195" t="s">
        <v>1</v>
      </c>
      <c r="F139" s="196" t="s">
        <v>200</v>
      </c>
      <c r="G139" s="194"/>
      <c r="H139" s="197">
        <v>3.1230000000000002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125</v>
      </c>
      <c r="AU139" s="203" t="s">
        <v>83</v>
      </c>
      <c r="AV139" s="12" t="s">
        <v>83</v>
      </c>
      <c r="AW139" s="12" t="s">
        <v>36</v>
      </c>
      <c r="AX139" s="12" t="s">
        <v>81</v>
      </c>
      <c r="AY139" s="203" t="s">
        <v>116</v>
      </c>
    </row>
    <row r="140" spans="2:65" s="1" customFormat="1" ht="16.5" customHeight="1">
      <c r="B140" s="33"/>
      <c r="C140" s="170" t="s">
        <v>201</v>
      </c>
      <c r="D140" s="170" t="s">
        <v>118</v>
      </c>
      <c r="E140" s="171" t="s">
        <v>202</v>
      </c>
      <c r="F140" s="172" t="s">
        <v>203</v>
      </c>
      <c r="G140" s="173" t="s">
        <v>145</v>
      </c>
      <c r="H140" s="174">
        <v>0.625</v>
      </c>
      <c r="I140" s="175"/>
      <c r="J140" s="176">
        <f>ROUND(I140*H140,2)</f>
        <v>0</v>
      </c>
      <c r="K140" s="172" t="s">
        <v>1</v>
      </c>
      <c r="L140" s="37"/>
      <c r="M140" s="177" t="s">
        <v>1</v>
      </c>
      <c r="N140" s="178" t="s">
        <v>44</v>
      </c>
      <c r="O140" s="59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AR140" s="16" t="s">
        <v>123</v>
      </c>
      <c r="AT140" s="16" t="s">
        <v>118</v>
      </c>
      <c r="AU140" s="16" t="s">
        <v>83</v>
      </c>
      <c r="AY140" s="16" t="s">
        <v>116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6" t="s">
        <v>81</v>
      </c>
      <c r="BK140" s="181">
        <f>ROUND(I140*H140,2)</f>
        <v>0</v>
      </c>
      <c r="BL140" s="16" t="s">
        <v>123</v>
      </c>
      <c r="BM140" s="16" t="s">
        <v>204</v>
      </c>
    </row>
    <row r="141" spans="2:65" s="11" customFormat="1" ht="11.25">
      <c r="B141" s="182"/>
      <c r="C141" s="183"/>
      <c r="D141" s="184" t="s">
        <v>125</v>
      </c>
      <c r="E141" s="185" t="s">
        <v>1</v>
      </c>
      <c r="F141" s="186" t="s">
        <v>205</v>
      </c>
      <c r="G141" s="183"/>
      <c r="H141" s="185" t="s">
        <v>1</v>
      </c>
      <c r="I141" s="187"/>
      <c r="J141" s="183"/>
      <c r="K141" s="183"/>
      <c r="L141" s="188"/>
      <c r="M141" s="189"/>
      <c r="N141" s="190"/>
      <c r="O141" s="190"/>
      <c r="P141" s="190"/>
      <c r="Q141" s="190"/>
      <c r="R141" s="190"/>
      <c r="S141" s="190"/>
      <c r="T141" s="191"/>
      <c r="AT141" s="192" t="s">
        <v>125</v>
      </c>
      <c r="AU141" s="192" t="s">
        <v>83</v>
      </c>
      <c r="AV141" s="11" t="s">
        <v>81</v>
      </c>
      <c r="AW141" s="11" t="s">
        <v>36</v>
      </c>
      <c r="AX141" s="11" t="s">
        <v>73</v>
      </c>
      <c r="AY141" s="192" t="s">
        <v>116</v>
      </c>
    </row>
    <row r="142" spans="2:65" s="12" customFormat="1" ht="11.25">
      <c r="B142" s="193"/>
      <c r="C142" s="194"/>
      <c r="D142" s="184" t="s">
        <v>125</v>
      </c>
      <c r="E142" s="195" t="s">
        <v>1</v>
      </c>
      <c r="F142" s="196" t="s">
        <v>206</v>
      </c>
      <c r="G142" s="194"/>
      <c r="H142" s="197">
        <v>0.625</v>
      </c>
      <c r="I142" s="198"/>
      <c r="J142" s="194"/>
      <c r="K142" s="194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125</v>
      </c>
      <c r="AU142" s="203" t="s">
        <v>83</v>
      </c>
      <c r="AV142" s="12" t="s">
        <v>83</v>
      </c>
      <c r="AW142" s="12" t="s">
        <v>36</v>
      </c>
      <c r="AX142" s="12" t="s">
        <v>81</v>
      </c>
      <c r="AY142" s="203" t="s">
        <v>116</v>
      </c>
    </row>
    <row r="143" spans="2:65" s="1" customFormat="1" ht="16.5" customHeight="1">
      <c r="B143" s="33"/>
      <c r="C143" s="170" t="s">
        <v>8</v>
      </c>
      <c r="D143" s="170" t="s">
        <v>118</v>
      </c>
      <c r="E143" s="171" t="s">
        <v>207</v>
      </c>
      <c r="F143" s="172" t="s">
        <v>208</v>
      </c>
      <c r="G143" s="173" t="s">
        <v>121</v>
      </c>
      <c r="H143" s="174">
        <v>48.8</v>
      </c>
      <c r="I143" s="175"/>
      <c r="J143" s="176">
        <f>ROUND(I143*H143,2)</f>
        <v>0</v>
      </c>
      <c r="K143" s="172" t="s">
        <v>1</v>
      </c>
      <c r="L143" s="37"/>
      <c r="M143" s="177" t="s">
        <v>1</v>
      </c>
      <c r="N143" s="178" t="s">
        <v>44</v>
      </c>
      <c r="O143" s="59"/>
      <c r="P143" s="179">
        <f>O143*H143</f>
        <v>0</v>
      </c>
      <c r="Q143" s="179">
        <v>8.3850999999999999E-4</v>
      </c>
      <c r="R143" s="179">
        <f>Q143*H143</f>
        <v>4.0919287999999998E-2</v>
      </c>
      <c r="S143" s="179">
        <v>0</v>
      </c>
      <c r="T143" s="180">
        <f>S143*H143</f>
        <v>0</v>
      </c>
      <c r="AR143" s="16" t="s">
        <v>123</v>
      </c>
      <c r="AT143" s="16" t="s">
        <v>118</v>
      </c>
      <c r="AU143" s="16" t="s">
        <v>83</v>
      </c>
      <c r="AY143" s="16" t="s">
        <v>116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6" t="s">
        <v>81</v>
      </c>
      <c r="BK143" s="181">
        <f>ROUND(I143*H143,2)</f>
        <v>0</v>
      </c>
      <c r="BL143" s="16" t="s">
        <v>123</v>
      </c>
      <c r="BM143" s="16" t="s">
        <v>209</v>
      </c>
    </row>
    <row r="144" spans="2:65" s="11" customFormat="1" ht="11.25">
      <c r="B144" s="182"/>
      <c r="C144" s="183"/>
      <c r="D144" s="184" t="s">
        <v>125</v>
      </c>
      <c r="E144" s="185" t="s">
        <v>1</v>
      </c>
      <c r="F144" s="186" t="s">
        <v>210</v>
      </c>
      <c r="G144" s="183"/>
      <c r="H144" s="185" t="s">
        <v>1</v>
      </c>
      <c r="I144" s="187"/>
      <c r="J144" s="183"/>
      <c r="K144" s="183"/>
      <c r="L144" s="188"/>
      <c r="M144" s="189"/>
      <c r="N144" s="190"/>
      <c r="O144" s="190"/>
      <c r="P144" s="190"/>
      <c r="Q144" s="190"/>
      <c r="R144" s="190"/>
      <c r="S144" s="190"/>
      <c r="T144" s="191"/>
      <c r="AT144" s="192" t="s">
        <v>125</v>
      </c>
      <c r="AU144" s="192" t="s">
        <v>83</v>
      </c>
      <c r="AV144" s="11" t="s">
        <v>81</v>
      </c>
      <c r="AW144" s="11" t="s">
        <v>36</v>
      </c>
      <c r="AX144" s="11" t="s">
        <v>73</v>
      </c>
      <c r="AY144" s="192" t="s">
        <v>116</v>
      </c>
    </row>
    <row r="145" spans="2:65" s="12" customFormat="1" ht="11.25">
      <c r="B145" s="193"/>
      <c r="C145" s="194"/>
      <c r="D145" s="184" t="s">
        <v>125</v>
      </c>
      <c r="E145" s="195" t="s">
        <v>1</v>
      </c>
      <c r="F145" s="196" t="s">
        <v>211</v>
      </c>
      <c r="G145" s="194"/>
      <c r="H145" s="197">
        <v>28.8</v>
      </c>
      <c r="I145" s="198"/>
      <c r="J145" s="194"/>
      <c r="K145" s="194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125</v>
      </c>
      <c r="AU145" s="203" t="s">
        <v>83</v>
      </c>
      <c r="AV145" s="12" t="s">
        <v>83</v>
      </c>
      <c r="AW145" s="12" t="s">
        <v>36</v>
      </c>
      <c r="AX145" s="12" t="s">
        <v>73</v>
      </c>
      <c r="AY145" s="203" t="s">
        <v>116</v>
      </c>
    </row>
    <row r="146" spans="2:65" s="12" customFormat="1" ht="11.25">
      <c r="B146" s="193"/>
      <c r="C146" s="194"/>
      <c r="D146" s="184" t="s">
        <v>125</v>
      </c>
      <c r="E146" s="195" t="s">
        <v>1</v>
      </c>
      <c r="F146" s="196" t="s">
        <v>212</v>
      </c>
      <c r="G146" s="194"/>
      <c r="H146" s="197">
        <v>20</v>
      </c>
      <c r="I146" s="198"/>
      <c r="J146" s="194"/>
      <c r="K146" s="194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125</v>
      </c>
      <c r="AU146" s="203" t="s">
        <v>83</v>
      </c>
      <c r="AV146" s="12" t="s">
        <v>83</v>
      </c>
      <c r="AW146" s="12" t="s">
        <v>36</v>
      </c>
      <c r="AX146" s="12" t="s">
        <v>73</v>
      </c>
      <c r="AY146" s="203" t="s">
        <v>116</v>
      </c>
    </row>
    <row r="147" spans="2:65" s="14" customFormat="1" ht="11.25">
      <c r="B147" s="215"/>
      <c r="C147" s="216"/>
      <c r="D147" s="184" t="s">
        <v>125</v>
      </c>
      <c r="E147" s="217" t="s">
        <v>1</v>
      </c>
      <c r="F147" s="218" t="s">
        <v>213</v>
      </c>
      <c r="G147" s="216"/>
      <c r="H147" s="219">
        <v>48.8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125</v>
      </c>
      <c r="AU147" s="225" t="s">
        <v>83</v>
      </c>
      <c r="AV147" s="14" t="s">
        <v>123</v>
      </c>
      <c r="AW147" s="14" t="s">
        <v>36</v>
      </c>
      <c r="AX147" s="14" t="s">
        <v>81</v>
      </c>
      <c r="AY147" s="225" t="s">
        <v>116</v>
      </c>
    </row>
    <row r="148" spans="2:65" s="1" customFormat="1" ht="16.5" customHeight="1">
      <c r="B148" s="33"/>
      <c r="C148" s="170" t="s">
        <v>214</v>
      </c>
      <c r="D148" s="170" t="s">
        <v>118</v>
      </c>
      <c r="E148" s="171" t="s">
        <v>215</v>
      </c>
      <c r="F148" s="172" t="s">
        <v>216</v>
      </c>
      <c r="G148" s="173" t="s">
        <v>121</v>
      </c>
      <c r="H148" s="174">
        <v>48.8</v>
      </c>
      <c r="I148" s="175"/>
      <c r="J148" s="176">
        <f>ROUND(I148*H148,2)</f>
        <v>0</v>
      </c>
      <c r="K148" s="172" t="s">
        <v>1</v>
      </c>
      <c r="L148" s="37"/>
      <c r="M148" s="177" t="s">
        <v>1</v>
      </c>
      <c r="N148" s="178" t="s">
        <v>44</v>
      </c>
      <c r="O148" s="59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AR148" s="16" t="s">
        <v>123</v>
      </c>
      <c r="AT148" s="16" t="s">
        <v>118</v>
      </c>
      <c r="AU148" s="16" t="s">
        <v>83</v>
      </c>
      <c r="AY148" s="16" t="s">
        <v>116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6" t="s">
        <v>81</v>
      </c>
      <c r="BK148" s="181">
        <f>ROUND(I148*H148,2)</f>
        <v>0</v>
      </c>
      <c r="BL148" s="16" t="s">
        <v>123</v>
      </c>
      <c r="BM148" s="16" t="s">
        <v>217</v>
      </c>
    </row>
    <row r="149" spans="2:65" s="12" customFormat="1" ht="11.25">
      <c r="B149" s="193"/>
      <c r="C149" s="194"/>
      <c r="D149" s="184" t="s">
        <v>125</v>
      </c>
      <c r="E149" s="195" t="s">
        <v>1</v>
      </c>
      <c r="F149" s="196" t="s">
        <v>218</v>
      </c>
      <c r="G149" s="194"/>
      <c r="H149" s="197">
        <v>48.8</v>
      </c>
      <c r="I149" s="198"/>
      <c r="J149" s="194"/>
      <c r="K149" s="194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125</v>
      </c>
      <c r="AU149" s="203" t="s">
        <v>83</v>
      </c>
      <c r="AV149" s="12" t="s">
        <v>83</v>
      </c>
      <c r="AW149" s="12" t="s">
        <v>36</v>
      </c>
      <c r="AX149" s="12" t="s">
        <v>81</v>
      </c>
      <c r="AY149" s="203" t="s">
        <v>116</v>
      </c>
    </row>
    <row r="150" spans="2:65" s="1" customFormat="1" ht="16.5" customHeight="1">
      <c r="B150" s="33"/>
      <c r="C150" s="170" t="s">
        <v>219</v>
      </c>
      <c r="D150" s="170" t="s">
        <v>118</v>
      </c>
      <c r="E150" s="171" t="s">
        <v>220</v>
      </c>
      <c r="F150" s="172" t="s">
        <v>221</v>
      </c>
      <c r="G150" s="173" t="s">
        <v>145</v>
      </c>
      <c r="H150" s="174">
        <v>9.64</v>
      </c>
      <c r="I150" s="175"/>
      <c r="J150" s="176">
        <f>ROUND(I150*H150,2)</f>
        <v>0</v>
      </c>
      <c r="K150" s="172" t="s">
        <v>1</v>
      </c>
      <c r="L150" s="37"/>
      <c r="M150" s="177" t="s">
        <v>1</v>
      </c>
      <c r="N150" s="178" t="s">
        <v>44</v>
      </c>
      <c r="O150" s="59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AR150" s="16" t="s">
        <v>123</v>
      </c>
      <c r="AT150" s="16" t="s">
        <v>118</v>
      </c>
      <c r="AU150" s="16" t="s">
        <v>83</v>
      </c>
      <c r="AY150" s="16" t="s">
        <v>116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6" t="s">
        <v>81</v>
      </c>
      <c r="BK150" s="181">
        <f>ROUND(I150*H150,2)</f>
        <v>0</v>
      </c>
      <c r="BL150" s="16" t="s">
        <v>123</v>
      </c>
      <c r="BM150" s="16" t="s">
        <v>222</v>
      </c>
    </row>
    <row r="151" spans="2:65" s="12" customFormat="1" ht="11.25">
      <c r="B151" s="193"/>
      <c r="C151" s="194"/>
      <c r="D151" s="184" t="s">
        <v>125</v>
      </c>
      <c r="E151" s="195" t="s">
        <v>1</v>
      </c>
      <c r="F151" s="196" t="s">
        <v>223</v>
      </c>
      <c r="G151" s="194"/>
      <c r="H151" s="197">
        <v>3.84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125</v>
      </c>
      <c r="AU151" s="203" t="s">
        <v>83</v>
      </c>
      <c r="AV151" s="12" t="s">
        <v>83</v>
      </c>
      <c r="AW151" s="12" t="s">
        <v>36</v>
      </c>
      <c r="AX151" s="12" t="s">
        <v>73</v>
      </c>
      <c r="AY151" s="203" t="s">
        <v>116</v>
      </c>
    </row>
    <row r="152" spans="2:65" s="12" customFormat="1" ht="11.25">
      <c r="B152" s="193"/>
      <c r="C152" s="194"/>
      <c r="D152" s="184" t="s">
        <v>125</v>
      </c>
      <c r="E152" s="195" t="s">
        <v>1</v>
      </c>
      <c r="F152" s="196" t="s">
        <v>224</v>
      </c>
      <c r="G152" s="194"/>
      <c r="H152" s="197">
        <v>5.8</v>
      </c>
      <c r="I152" s="198"/>
      <c r="J152" s="194"/>
      <c r="K152" s="194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125</v>
      </c>
      <c r="AU152" s="203" t="s">
        <v>83</v>
      </c>
      <c r="AV152" s="12" t="s">
        <v>83</v>
      </c>
      <c r="AW152" s="12" t="s">
        <v>36</v>
      </c>
      <c r="AX152" s="12" t="s">
        <v>73</v>
      </c>
      <c r="AY152" s="203" t="s">
        <v>116</v>
      </c>
    </row>
    <row r="153" spans="2:65" s="14" customFormat="1" ht="11.25">
      <c r="B153" s="215"/>
      <c r="C153" s="216"/>
      <c r="D153" s="184" t="s">
        <v>125</v>
      </c>
      <c r="E153" s="217" t="s">
        <v>1</v>
      </c>
      <c r="F153" s="218" t="s">
        <v>213</v>
      </c>
      <c r="G153" s="216"/>
      <c r="H153" s="219">
        <v>9.64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125</v>
      </c>
      <c r="AU153" s="225" t="s">
        <v>83</v>
      </c>
      <c r="AV153" s="14" t="s">
        <v>123</v>
      </c>
      <c r="AW153" s="14" t="s">
        <v>36</v>
      </c>
      <c r="AX153" s="14" t="s">
        <v>81</v>
      </c>
      <c r="AY153" s="225" t="s">
        <v>116</v>
      </c>
    </row>
    <row r="154" spans="2:65" s="1" customFormat="1" ht="16.5" customHeight="1">
      <c r="B154" s="33"/>
      <c r="C154" s="170" t="s">
        <v>225</v>
      </c>
      <c r="D154" s="170" t="s">
        <v>118</v>
      </c>
      <c r="E154" s="171" t="s">
        <v>226</v>
      </c>
      <c r="F154" s="172" t="s">
        <v>227</v>
      </c>
      <c r="G154" s="173" t="s">
        <v>145</v>
      </c>
      <c r="H154" s="174">
        <v>19.52</v>
      </c>
      <c r="I154" s="175"/>
      <c r="J154" s="176">
        <f>ROUND(I154*H154,2)</f>
        <v>0</v>
      </c>
      <c r="K154" s="172" t="s">
        <v>1</v>
      </c>
      <c r="L154" s="37"/>
      <c r="M154" s="177" t="s">
        <v>1</v>
      </c>
      <c r="N154" s="178" t="s">
        <v>44</v>
      </c>
      <c r="O154" s="59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16" t="s">
        <v>123</v>
      </c>
      <c r="AT154" s="16" t="s">
        <v>118</v>
      </c>
      <c r="AU154" s="16" t="s">
        <v>83</v>
      </c>
      <c r="AY154" s="16" t="s">
        <v>116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6" t="s">
        <v>81</v>
      </c>
      <c r="BK154" s="181">
        <f>ROUND(I154*H154,2)</f>
        <v>0</v>
      </c>
      <c r="BL154" s="16" t="s">
        <v>123</v>
      </c>
      <c r="BM154" s="16" t="s">
        <v>228</v>
      </c>
    </row>
    <row r="155" spans="2:65" s="11" customFormat="1" ht="11.25">
      <c r="B155" s="182"/>
      <c r="C155" s="183"/>
      <c r="D155" s="184" t="s">
        <v>125</v>
      </c>
      <c r="E155" s="185" t="s">
        <v>1</v>
      </c>
      <c r="F155" s="186" t="s">
        <v>229</v>
      </c>
      <c r="G155" s="183"/>
      <c r="H155" s="185" t="s">
        <v>1</v>
      </c>
      <c r="I155" s="187"/>
      <c r="J155" s="183"/>
      <c r="K155" s="183"/>
      <c r="L155" s="188"/>
      <c r="M155" s="189"/>
      <c r="N155" s="190"/>
      <c r="O155" s="190"/>
      <c r="P155" s="190"/>
      <c r="Q155" s="190"/>
      <c r="R155" s="190"/>
      <c r="S155" s="190"/>
      <c r="T155" s="191"/>
      <c r="AT155" s="192" t="s">
        <v>125</v>
      </c>
      <c r="AU155" s="192" t="s">
        <v>83</v>
      </c>
      <c r="AV155" s="11" t="s">
        <v>81</v>
      </c>
      <c r="AW155" s="11" t="s">
        <v>36</v>
      </c>
      <c r="AX155" s="11" t="s">
        <v>73</v>
      </c>
      <c r="AY155" s="192" t="s">
        <v>116</v>
      </c>
    </row>
    <row r="156" spans="2:65" s="12" customFormat="1" ht="11.25">
      <c r="B156" s="193"/>
      <c r="C156" s="194"/>
      <c r="D156" s="184" t="s">
        <v>125</v>
      </c>
      <c r="E156" s="195" t="s">
        <v>1</v>
      </c>
      <c r="F156" s="196" t="s">
        <v>161</v>
      </c>
      <c r="G156" s="194"/>
      <c r="H156" s="197">
        <v>11.52</v>
      </c>
      <c r="I156" s="198"/>
      <c r="J156" s="194"/>
      <c r="K156" s="194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125</v>
      </c>
      <c r="AU156" s="203" t="s">
        <v>83</v>
      </c>
      <c r="AV156" s="12" t="s">
        <v>83</v>
      </c>
      <c r="AW156" s="12" t="s">
        <v>36</v>
      </c>
      <c r="AX156" s="12" t="s">
        <v>73</v>
      </c>
      <c r="AY156" s="203" t="s">
        <v>116</v>
      </c>
    </row>
    <row r="157" spans="2:65" s="12" customFormat="1" ht="11.25">
      <c r="B157" s="193"/>
      <c r="C157" s="194"/>
      <c r="D157" s="184" t="s">
        <v>125</v>
      </c>
      <c r="E157" s="195" t="s">
        <v>1</v>
      </c>
      <c r="F157" s="196" t="s">
        <v>162</v>
      </c>
      <c r="G157" s="194"/>
      <c r="H157" s="197">
        <v>8</v>
      </c>
      <c r="I157" s="198"/>
      <c r="J157" s="194"/>
      <c r="K157" s="194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125</v>
      </c>
      <c r="AU157" s="203" t="s">
        <v>83</v>
      </c>
      <c r="AV157" s="12" t="s">
        <v>83</v>
      </c>
      <c r="AW157" s="12" t="s">
        <v>36</v>
      </c>
      <c r="AX157" s="12" t="s">
        <v>73</v>
      </c>
      <c r="AY157" s="203" t="s">
        <v>116</v>
      </c>
    </row>
    <row r="158" spans="2:65" s="14" customFormat="1" ht="11.25">
      <c r="B158" s="215"/>
      <c r="C158" s="216"/>
      <c r="D158" s="184" t="s">
        <v>125</v>
      </c>
      <c r="E158" s="217" t="s">
        <v>1</v>
      </c>
      <c r="F158" s="218" t="s">
        <v>213</v>
      </c>
      <c r="G158" s="216"/>
      <c r="H158" s="219">
        <v>19.52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125</v>
      </c>
      <c r="AU158" s="225" t="s">
        <v>83</v>
      </c>
      <c r="AV158" s="14" t="s">
        <v>123</v>
      </c>
      <c r="AW158" s="14" t="s">
        <v>36</v>
      </c>
      <c r="AX158" s="14" t="s">
        <v>81</v>
      </c>
      <c r="AY158" s="225" t="s">
        <v>116</v>
      </c>
    </row>
    <row r="159" spans="2:65" s="1" customFormat="1" ht="16.5" customHeight="1">
      <c r="B159" s="33"/>
      <c r="C159" s="170" t="s">
        <v>230</v>
      </c>
      <c r="D159" s="170" t="s">
        <v>118</v>
      </c>
      <c r="E159" s="171" t="s">
        <v>231</v>
      </c>
      <c r="F159" s="172" t="s">
        <v>232</v>
      </c>
      <c r="G159" s="173" t="s">
        <v>233</v>
      </c>
      <c r="H159" s="174">
        <v>20</v>
      </c>
      <c r="I159" s="175"/>
      <c r="J159" s="176">
        <f>ROUND(I159*H159,2)</f>
        <v>0</v>
      </c>
      <c r="K159" s="172" t="s">
        <v>1</v>
      </c>
      <c r="L159" s="37"/>
      <c r="M159" s="177" t="s">
        <v>1</v>
      </c>
      <c r="N159" s="178" t="s">
        <v>44</v>
      </c>
      <c r="O159" s="59"/>
      <c r="P159" s="179">
        <f>O159*H159</f>
        <v>0</v>
      </c>
      <c r="Q159" s="179">
        <v>1.6449999999999999E-6</v>
      </c>
      <c r="R159" s="179">
        <f>Q159*H159</f>
        <v>3.29E-5</v>
      </c>
      <c r="S159" s="179">
        <v>0</v>
      </c>
      <c r="T159" s="180">
        <f>S159*H159</f>
        <v>0</v>
      </c>
      <c r="AR159" s="16" t="s">
        <v>123</v>
      </c>
      <c r="AT159" s="16" t="s">
        <v>118</v>
      </c>
      <c r="AU159" s="16" t="s">
        <v>83</v>
      </c>
      <c r="AY159" s="16" t="s">
        <v>116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6" t="s">
        <v>81</v>
      </c>
      <c r="BK159" s="181">
        <f>ROUND(I159*H159,2)</f>
        <v>0</v>
      </c>
      <c r="BL159" s="16" t="s">
        <v>123</v>
      </c>
      <c r="BM159" s="16" t="s">
        <v>234</v>
      </c>
    </row>
    <row r="160" spans="2:65" s="11" customFormat="1" ht="11.25">
      <c r="B160" s="182"/>
      <c r="C160" s="183"/>
      <c r="D160" s="184" t="s">
        <v>125</v>
      </c>
      <c r="E160" s="185" t="s">
        <v>1</v>
      </c>
      <c r="F160" s="186" t="s">
        <v>136</v>
      </c>
      <c r="G160" s="183"/>
      <c r="H160" s="185" t="s">
        <v>1</v>
      </c>
      <c r="I160" s="187"/>
      <c r="J160" s="183"/>
      <c r="K160" s="183"/>
      <c r="L160" s="188"/>
      <c r="M160" s="189"/>
      <c r="N160" s="190"/>
      <c r="O160" s="190"/>
      <c r="P160" s="190"/>
      <c r="Q160" s="190"/>
      <c r="R160" s="190"/>
      <c r="S160" s="190"/>
      <c r="T160" s="191"/>
      <c r="AT160" s="192" t="s">
        <v>125</v>
      </c>
      <c r="AU160" s="192" t="s">
        <v>83</v>
      </c>
      <c r="AV160" s="11" t="s">
        <v>81</v>
      </c>
      <c r="AW160" s="11" t="s">
        <v>36</v>
      </c>
      <c r="AX160" s="11" t="s">
        <v>73</v>
      </c>
      <c r="AY160" s="192" t="s">
        <v>116</v>
      </c>
    </row>
    <row r="161" spans="2:65" s="11" customFormat="1" ht="11.25">
      <c r="B161" s="182"/>
      <c r="C161" s="183"/>
      <c r="D161" s="184" t="s">
        <v>125</v>
      </c>
      <c r="E161" s="185" t="s">
        <v>1</v>
      </c>
      <c r="F161" s="186" t="s">
        <v>235</v>
      </c>
      <c r="G161" s="183"/>
      <c r="H161" s="185" t="s">
        <v>1</v>
      </c>
      <c r="I161" s="187"/>
      <c r="J161" s="183"/>
      <c r="K161" s="183"/>
      <c r="L161" s="188"/>
      <c r="M161" s="189"/>
      <c r="N161" s="190"/>
      <c r="O161" s="190"/>
      <c r="P161" s="190"/>
      <c r="Q161" s="190"/>
      <c r="R161" s="190"/>
      <c r="S161" s="190"/>
      <c r="T161" s="191"/>
      <c r="AT161" s="192" t="s">
        <v>125</v>
      </c>
      <c r="AU161" s="192" t="s">
        <v>83</v>
      </c>
      <c r="AV161" s="11" t="s">
        <v>81</v>
      </c>
      <c r="AW161" s="11" t="s">
        <v>36</v>
      </c>
      <c r="AX161" s="11" t="s">
        <v>73</v>
      </c>
      <c r="AY161" s="192" t="s">
        <v>116</v>
      </c>
    </row>
    <row r="162" spans="2:65" s="12" customFormat="1" ht="11.25">
      <c r="B162" s="193"/>
      <c r="C162" s="194"/>
      <c r="D162" s="184" t="s">
        <v>125</v>
      </c>
      <c r="E162" s="195" t="s">
        <v>1</v>
      </c>
      <c r="F162" s="196" t="s">
        <v>236</v>
      </c>
      <c r="G162" s="194"/>
      <c r="H162" s="197">
        <v>10</v>
      </c>
      <c r="I162" s="198"/>
      <c r="J162" s="194"/>
      <c r="K162" s="194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125</v>
      </c>
      <c r="AU162" s="203" t="s">
        <v>83</v>
      </c>
      <c r="AV162" s="12" t="s">
        <v>83</v>
      </c>
      <c r="AW162" s="12" t="s">
        <v>36</v>
      </c>
      <c r="AX162" s="12" t="s">
        <v>73</v>
      </c>
      <c r="AY162" s="203" t="s">
        <v>116</v>
      </c>
    </row>
    <row r="163" spans="2:65" s="11" customFormat="1" ht="11.25">
      <c r="B163" s="182"/>
      <c r="C163" s="183"/>
      <c r="D163" s="184" t="s">
        <v>125</v>
      </c>
      <c r="E163" s="185" t="s">
        <v>1</v>
      </c>
      <c r="F163" s="186" t="s">
        <v>147</v>
      </c>
      <c r="G163" s="183"/>
      <c r="H163" s="185" t="s">
        <v>1</v>
      </c>
      <c r="I163" s="187"/>
      <c r="J163" s="183"/>
      <c r="K163" s="183"/>
      <c r="L163" s="188"/>
      <c r="M163" s="189"/>
      <c r="N163" s="190"/>
      <c r="O163" s="190"/>
      <c r="P163" s="190"/>
      <c r="Q163" s="190"/>
      <c r="R163" s="190"/>
      <c r="S163" s="190"/>
      <c r="T163" s="191"/>
      <c r="AT163" s="192" t="s">
        <v>125</v>
      </c>
      <c r="AU163" s="192" t="s">
        <v>83</v>
      </c>
      <c r="AV163" s="11" t="s">
        <v>81</v>
      </c>
      <c r="AW163" s="11" t="s">
        <v>36</v>
      </c>
      <c r="AX163" s="11" t="s">
        <v>73</v>
      </c>
      <c r="AY163" s="192" t="s">
        <v>116</v>
      </c>
    </row>
    <row r="164" spans="2:65" s="11" customFormat="1" ht="11.25">
      <c r="B164" s="182"/>
      <c r="C164" s="183"/>
      <c r="D164" s="184" t="s">
        <v>125</v>
      </c>
      <c r="E164" s="185" t="s">
        <v>1</v>
      </c>
      <c r="F164" s="186" t="s">
        <v>237</v>
      </c>
      <c r="G164" s="183"/>
      <c r="H164" s="185" t="s">
        <v>1</v>
      </c>
      <c r="I164" s="187"/>
      <c r="J164" s="183"/>
      <c r="K164" s="183"/>
      <c r="L164" s="188"/>
      <c r="M164" s="189"/>
      <c r="N164" s="190"/>
      <c r="O164" s="190"/>
      <c r="P164" s="190"/>
      <c r="Q164" s="190"/>
      <c r="R164" s="190"/>
      <c r="S164" s="190"/>
      <c r="T164" s="191"/>
      <c r="AT164" s="192" t="s">
        <v>125</v>
      </c>
      <c r="AU164" s="192" t="s">
        <v>83</v>
      </c>
      <c r="AV164" s="11" t="s">
        <v>81</v>
      </c>
      <c r="AW164" s="11" t="s">
        <v>36</v>
      </c>
      <c r="AX164" s="11" t="s">
        <v>73</v>
      </c>
      <c r="AY164" s="192" t="s">
        <v>116</v>
      </c>
    </row>
    <row r="165" spans="2:65" s="12" customFormat="1" ht="11.25">
      <c r="B165" s="193"/>
      <c r="C165" s="194"/>
      <c r="D165" s="184" t="s">
        <v>125</v>
      </c>
      <c r="E165" s="195" t="s">
        <v>1</v>
      </c>
      <c r="F165" s="196" t="s">
        <v>236</v>
      </c>
      <c r="G165" s="194"/>
      <c r="H165" s="197">
        <v>10</v>
      </c>
      <c r="I165" s="198"/>
      <c r="J165" s="194"/>
      <c r="K165" s="194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125</v>
      </c>
      <c r="AU165" s="203" t="s">
        <v>83</v>
      </c>
      <c r="AV165" s="12" t="s">
        <v>83</v>
      </c>
      <c r="AW165" s="12" t="s">
        <v>36</v>
      </c>
      <c r="AX165" s="12" t="s">
        <v>73</v>
      </c>
      <c r="AY165" s="203" t="s">
        <v>116</v>
      </c>
    </row>
    <row r="166" spans="2:65" s="14" customFormat="1" ht="11.25">
      <c r="B166" s="215"/>
      <c r="C166" s="216"/>
      <c r="D166" s="184" t="s">
        <v>125</v>
      </c>
      <c r="E166" s="217" t="s">
        <v>1</v>
      </c>
      <c r="F166" s="218" t="s">
        <v>213</v>
      </c>
      <c r="G166" s="216"/>
      <c r="H166" s="219">
        <v>20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AT166" s="225" t="s">
        <v>125</v>
      </c>
      <c r="AU166" s="225" t="s">
        <v>83</v>
      </c>
      <c r="AV166" s="14" t="s">
        <v>123</v>
      </c>
      <c r="AW166" s="14" t="s">
        <v>36</v>
      </c>
      <c r="AX166" s="14" t="s">
        <v>81</v>
      </c>
      <c r="AY166" s="225" t="s">
        <v>116</v>
      </c>
    </row>
    <row r="167" spans="2:65" s="10" customFormat="1" ht="22.9" customHeight="1">
      <c r="B167" s="154"/>
      <c r="C167" s="155"/>
      <c r="D167" s="156" t="s">
        <v>72</v>
      </c>
      <c r="E167" s="168" t="s">
        <v>142</v>
      </c>
      <c r="F167" s="168" t="s">
        <v>238</v>
      </c>
      <c r="G167" s="155"/>
      <c r="H167" s="155"/>
      <c r="I167" s="158"/>
      <c r="J167" s="169">
        <f>BK167</f>
        <v>0</v>
      </c>
      <c r="K167" s="155"/>
      <c r="L167" s="160"/>
      <c r="M167" s="161"/>
      <c r="N167" s="162"/>
      <c r="O167" s="162"/>
      <c r="P167" s="163">
        <f>P168</f>
        <v>0</v>
      </c>
      <c r="Q167" s="162"/>
      <c r="R167" s="163">
        <f>R168</f>
        <v>0</v>
      </c>
      <c r="S167" s="162"/>
      <c r="T167" s="164">
        <f>T168</f>
        <v>0</v>
      </c>
      <c r="AR167" s="165" t="s">
        <v>81</v>
      </c>
      <c r="AT167" s="166" t="s">
        <v>72</v>
      </c>
      <c r="AU167" s="166" t="s">
        <v>81</v>
      </c>
      <c r="AY167" s="165" t="s">
        <v>116</v>
      </c>
      <c r="BK167" s="167">
        <f>BK168</f>
        <v>0</v>
      </c>
    </row>
    <row r="168" spans="2:65" s="1" customFormat="1" ht="16.5" customHeight="1">
      <c r="B168" s="33"/>
      <c r="C168" s="170" t="s">
        <v>239</v>
      </c>
      <c r="D168" s="170" t="s">
        <v>118</v>
      </c>
      <c r="E168" s="171" t="s">
        <v>240</v>
      </c>
      <c r="F168" s="172" t="s">
        <v>241</v>
      </c>
      <c r="G168" s="173" t="s">
        <v>242</v>
      </c>
      <c r="H168" s="174">
        <v>1</v>
      </c>
      <c r="I168" s="175"/>
      <c r="J168" s="176">
        <f>ROUND(I168*H168,2)</f>
        <v>0</v>
      </c>
      <c r="K168" s="172" t="s">
        <v>1</v>
      </c>
      <c r="L168" s="37"/>
      <c r="M168" s="177" t="s">
        <v>1</v>
      </c>
      <c r="N168" s="178" t="s">
        <v>44</v>
      </c>
      <c r="O168" s="59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AR168" s="16" t="s">
        <v>123</v>
      </c>
      <c r="AT168" s="16" t="s">
        <v>118</v>
      </c>
      <c r="AU168" s="16" t="s">
        <v>83</v>
      </c>
      <c r="AY168" s="16" t="s">
        <v>116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6" t="s">
        <v>81</v>
      </c>
      <c r="BK168" s="181">
        <f>ROUND(I168*H168,2)</f>
        <v>0</v>
      </c>
      <c r="BL168" s="16" t="s">
        <v>123</v>
      </c>
      <c r="BM168" s="16" t="s">
        <v>243</v>
      </c>
    </row>
    <row r="169" spans="2:65" s="10" customFormat="1" ht="22.9" customHeight="1">
      <c r="B169" s="154"/>
      <c r="C169" s="155"/>
      <c r="D169" s="156" t="s">
        <v>72</v>
      </c>
      <c r="E169" s="168" t="s">
        <v>172</v>
      </c>
      <c r="F169" s="168" t="s">
        <v>244</v>
      </c>
      <c r="G169" s="155"/>
      <c r="H169" s="155"/>
      <c r="I169" s="158"/>
      <c r="J169" s="169">
        <f>BK169</f>
        <v>0</v>
      </c>
      <c r="K169" s="155"/>
      <c r="L169" s="160"/>
      <c r="M169" s="161"/>
      <c r="N169" s="162"/>
      <c r="O169" s="162"/>
      <c r="P169" s="163">
        <f>SUM(P170:P180)</f>
        <v>0</v>
      </c>
      <c r="Q169" s="162"/>
      <c r="R169" s="163">
        <f>SUM(R170:R180)</f>
        <v>9.7000000000000003E-2</v>
      </c>
      <c r="S169" s="162"/>
      <c r="T169" s="164">
        <f>SUM(T170:T180)</f>
        <v>0</v>
      </c>
      <c r="AR169" s="165" t="s">
        <v>81</v>
      </c>
      <c r="AT169" s="166" t="s">
        <v>72</v>
      </c>
      <c r="AU169" s="166" t="s">
        <v>81</v>
      </c>
      <c r="AY169" s="165" t="s">
        <v>116</v>
      </c>
      <c r="BK169" s="167">
        <f>SUM(BK170:BK180)</f>
        <v>0</v>
      </c>
    </row>
    <row r="170" spans="2:65" s="1" customFormat="1" ht="16.5" customHeight="1">
      <c r="B170" s="33"/>
      <c r="C170" s="170" t="s">
        <v>7</v>
      </c>
      <c r="D170" s="170" t="s">
        <v>118</v>
      </c>
      <c r="E170" s="171" t="s">
        <v>245</v>
      </c>
      <c r="F170" s="172" t="s">
        <v>246</v>
      </c>
      <c r="G170" s="173" t="s">
        <v>145</v>
      </c>
      <c r="H170" s="174">
        <v>7.4999999999999997E-2</v>
      </c>
      <c r="I170" s="175"/>
      <c r="J170" s="176">
        <f>ROUND(I170*H170,2)</f>
        <v>0</v>
      </c>
      <c r="K170" s="172" t="s">
        <v>1</v>
      </c>
      <c r="L170" s="37"/>
      <c r="M170" s="177" t="s">
        <v>1</v>
      </c>
      <c r="N170" s="178" t="s">
        <v>44</v>
      </c>
      <c r="O170" s="59"/>
      <c r="P170" s="179">
        <f>O170*H170</f>
        <v>0</v>
      </c>
      <c r="Q170" s="179">
        <v>0</v>
      </c>
      <c r="R170" s="179">
        <f>Q170*H170</f>
        <v>0</v>
      </c>
      <c r="S170" s="179">
        <v>0</v>
      </c>
      <c r="T170" s="180">
        <f>S170*H170</f>
        <v>0</v>
      </c>
      <c r="AR170" s="16" t="s">
        <v>123</v>
      </c>
      <c r="AT170" s="16" t="s">
        <v>118</v>
      </c>
      <c r="AU170" s="16" t="s">
        <v>83</v>
      </c>
      <c r="AY170" s="16" t="s">
        <v>116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6" t="s">
        <v>81</v>
      </c>
      <c r="BK170" s="181">
        <f>ROUND(I170*H170,2)</f>
        <v>0</v>
      </c>
      <c r="BL170" s="16" t="s">
        <v>123</v>
      </c>
      <c r="BM170" s="16" t="s">
        <v>247</v>
      </c>
    </row>
    <row r="171" spans="2:65" s="12" customFormat="1" ht="11.25">
      <c r="B171" s="193"/>
      <c r="C171" s="194"/>
      <c r="D171" s="184" t="s">
        <v>125</v>
      </c>
      <c r="E171" s="195" t="s">
        <v>1</v>
      </c>
      <c r="F171" s="196" t="s">
        <v>248</v>
      </c>
      <c r="G171" s="194"/>
      <c r="H171" s="197">
        <v>7.4999999999999997E-2</v>
      </c>
      <c r="I171" s="198"/>
      <c r="J171" s="194"/>
      <c r="K171" s="194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125</v>
      </c>
      <c r="AU171" s="203" t="s">
        <v>83</v>
      </c>
      <c r="AV171" s="12" t="s">
        <v>83</v>
      </c>
      <c r="AW171" s="12" t="s">
        <v>36</v>
      </c>
      <c r="AX171" s="12" t="s">
        <v>81</v>
      </c>
      <c r="AY171" s="203" t="s">
        <v>116</v>
      </c>
    </row>
    <row r="172" spans="2:65" s="1" customFormat="1" ht="16.5" customHeight="1">
      <c r="B172" s="33"/>
      <c r="C172" s="226" t="s">
        <v>249</v>
      </c>
      <c r="D172" s="226" t="s">
        <v>250</v>
      </c>
      <c r="E172" s="227" t="s">
        <v>251</v>
      </c>
      <c r="F172" s="228" t="s">
        <v>252</v>
      </c>
      <c r="G172" s="229" t="s">
        <v>253</v>
      </c>
      <c r="H172" s="230">
        <v>4</v>
      </c>
      <c r="I172" s="231"/>
      <c r="J172" s="232">
        <f>ROUND(I172*H172,2)</f>
        <v>0</v>
      </c>
      <c r="K172" s="228" t="s">
        <v>254</v>
      </c>
      <c r="L172" s="233"/>
      <c r="M172" s="234" t="s">
        <v>1</v>
      </c>
      <c r="N172" s="235" t="s">
        <v>44</v>
      </c>
      <c r="O172" s="59"/>
      <c r="P172" s="179">
        <f>O172*H172</f>
        <v>0</v>
      </c>
      <c r="Q172" s="179">
        <v>2.4E-2</v>
      </c>
      <c r="R172" s="179">
        <f>Q172*H172</f>
        <v>9.6000000000000002E-2</v>
      </c>
      <c r="S172" s="179">
        <v>0</v>
      </c>
      <c r="T172" s="180">
        <f>S172*H172</f>
        <v>0</v>
      </c>
      <c r="AR172" s="16" t="s">
        <v>166</v>
      </c>
      <c r="AT172" s="16" t="s">
        <v>250</v>
      </c>
      <c r="AU172" s="16" t="s">
        <v>83</v>
      </c>
      <c r="AY172" s="16" t="s">
        <v>116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6" t="s">
        <v>81</v>
      </c>
      <c r="BK172" s="181">
        <f>ROUND(I172*H172,2)</f>
        <v>0</v>
      </c>
      <c r="BL172" s="16" t="s">
        <v>123</v>
      </c>
      <c r="BM172" s="16" t="s">
        <v>255</v>
      </c>
    </row>
    <row r="173" spans="2:65" s="12" customFormat="1" ht="11.25">
      <c r="B173" s="193"/>
      <c r="C173" s="194"/>
      <c r="D173" s="184" t="s">
        <v>125</v>
      </c>
      <c r="E173" s="195" t="s">
        <v>1</v>
      </c>
      <c r="F173" s="196" t="s">
        <v>256</v>
      </c>
      <c r="G173" s="194"/>
      <c r="H173" s="197">
        <v>4</v>
      </c>
      <c r="I173" s="198"/>
      <c r="J173" s="194"/>
      <c r="K173" s="194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125</v>
      </c>
      <c r="AU173" s="203" t="s">
        <v>83</v>
      </c>
      <c r="AV173" s="12" t="s">
        <v>83</v>
      </c>
      <c r="AW173" s="12" t="s">
        <v>36</v>
      </c>
      <c r="AX173" s="12" t="s">
        <v>81</v>
      </c>
      <c r="AY173" s="203" t="s">
        <v>116</v>
      </c>
    </row>
    <row r="174" spans="2:65" s="1" customFormat="1" ht="16.5" customHeight="1">
      <c r="B174" s="33"/>
      <c r="C174" s="226" t="s">
        <v>257</v>
      </c>
      <c r="D174" s="226" t="s">
        <v>250</v>
      </c>
      <c r="E174" s="227" t="s">
        <v>258</v>
      </c>
      <c r="F174" s="228" t="s">
        <v>259</v>
      </c>
      <c r="G174" s="229" t="s">
        <v>260</v>
      </c>
      <c r="H174" s="230">
        <v>1E-3</v>
      </c>
      <c r="I174" s="231"/>
      <c r="J174" s="232">
        <f>ROUND(I174*H174,2)</f>
        <v>0</v>
      </c>
      <c r="K174" s="228" t="s">
        <v>254</v>
      </c>
      <c r="L174" s="233"/>
      <c r="M174" s="234" t="s">
        <v>1</v>
      </c>
      <c r="N174" s="235" t="s">
        <v>44</v>
      </c>
      <c r="O174" s="59"/>
      <c r="P174" s="179">
        <f>O174*H174</f>
        <v>0</v>
      </c>
      <c r="Q174" s="179">
        <v>1</v>
      </c>
      <c r="R174" s="179">
        <f>Q174*H174</f>
        <v>1E-3</v>
      </c>
      <c r="S174" s="179">
        <v>0</v>
      </c>
      <c r="T174" s="180">
        <f>S174*H174</f>
        <v>0</v>
      </c>
      <c r="AR174" s="16" t="s">
        <v>166</v>
      </c>
      <c r="AT174" s="16" t="s">
        <v>250</v>
      </c>
      <c r="AU174" s="16" t="s">
        <v>83</v>
      </c>
      <c r="AY174" s="16" t="s">
        <v>116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6" t="s">
        <v>81</v>
      </c>
      <c r="BK174" s="181">
        <f>ROUND(I174*H174,2)</f>
        <v>0</v>
      </c>
      <c r="BL174" s="16" t="s">
        <v>123</v>
      </c>
      <c r="BM174" s="16" t="s">
        <v>261</v>
      </c>
    </row>
    <row r="175" spans="2:65" s="11" customFormat="1" ht="11.25">
      <c r="B175" s="182"/>
      <c r="C175" s="183"/>
      <c r="D175" s="184" t="s">
        <v>125</v>
      </c>
      <c r="E175" s="185" t="s">
        <v>1</v>
      </c>
      <c r="F175" s="186" t="s">
        <v>262</v>
      </c>
      <c r="G175" s="183"/>
      <c r="H175" s="185" t="s">
        <v>1</v>
      </c>
      <c r="I175" s="187"/>
      <c r="J175" s="183"/>
      <c r="K175" s="183"/>
      <c r="L175" s="188"/>
      <c r="M175" s="189"/>
      <c r="N175" s="190"/>
      <c r="O175" s="190"/>
      <c r="P175" s="190"/>
      <c r="Q175" s="190"/>
      <c r="R175" s="190"/>
      <c r="S175" s="190"/>
      <c r="T175" s="191"/>
      <c r="AT175" s="192" t="s">
        <v>125</v>
      </c>
      <c r="AU175" s="192" t="s">
        <v>83</v>
      </c>
      <c r="AV175" s="11" t="s">
        <v>81</v>
      </c>
      <c r="AW175" s="11" t="s">
        <v>36</v>
      </c>
      <c r="AX175" s="11" t="s">
        <v>73</v>
      </c>
      <c r="AY175" s="192" t="s">
        <v>116</v>
      </c>
    </row>
    <row r="176" spans="2:65" s="12" customFormat="1" ht="11.25">
      <c r="B176" s="193"/>
      <c r="C176" s="194"/>
      <c r="D176" s="184" t="s">
        <v>125</v>
      </c>
      <c r="E176" s="195" t="s">
        <v>1</v>
      </c>
      <c r="F176" s="196" t="s">
        <v>263</v>
      </c>
      <c r="G176" s="194"/>
      <c r="H176" s="197">
        <v>1E-3</v>
      </c>
      <c r="I176" s="198"/>
      <c r="J176" s="194"/>
      <c r="K176" s="194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125</v>
      </c>
      <c r="AU176" s="203" t="s">
        <v>83</v>
      </c>
      <c r="AV176" s="12" t="s">
        <v>83</v>
      </c>
      <c r="AW176" s="12" t="s">
        <v>36</v>
      </c>
      <c r="AX176" s="12" t="s">
        <v>81</v>
      </c>
      <c r="AY176" s="203" t="s">
        <v>116</v>
      </c>
    </row>
    <row r="177" spans="2:65" s="1" customFormat="1" ht="16.5" customHeight="1">
      <c r="B177" s="33"/>
      <c r="C177" s="170" t="s">
        <v>264</v>
      </c>
      <c r="D177" s="170" t="s">
        <v>118</v>
      </c>
      <c r="E177" s="171" t="s">
        <v>265</v>
      </c>
      <c r="F177" s="172" t="s">
        <v>266</v>
      </c>
      <c r="G177" s="173" t="s">
        <v>267</v>
      </c>
      <c r="H177" s="174">
        <v>4</v>
      </c>
      <c r="I177" s="175"/>
      <c r="J177" s="176">
        <f>ROUND(I177*H177,2)</f>
        <v>0</v>
      </c>
      <c r="K177" s="172" t="s">
        <v>1</v>
      </c>
      <c r="L177" s="37"/>
      <c r="M177" s="177" t="s">
        <v>1</v>
      </c>
      <c r="N177" s="178" t="s">
        <v>44</v>
      </c>
      <c r="O177" s="59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16" t="s">
        <v>268</v>
      </c>
      <c r="AT177" s="16" t="s">
        <v>118</v>
      </c>
      <c r="AU177" s="16" t="s">
        <v>83</v>
      </c>
      <c r="AY177" s="16" t="s">
        <v>116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16" t="s">
        <v>81</v>
      </c>
      <c r="BK177" s="181">
        <f>ROUND(I177*H177,2)</f>
        <v>0</v>
      </c>
      <c r="BL177" s="16" t="s">
        <v>268</v>
      </c>
      <c r="BM177" s="16" t="s">
        <v>269</v>
      </c>
    </row>
    <row r="178" spans="2:65" s="12" customFormat="1" ht="11.25">
      <c r="B178" s="193"/>
      <c r="C178" s="194"/>
      <c r="D178" s="184" t="s">
        <v>125</v>
      </c>
      <c r="E178" s="195" t="s">
        <v>1</v>
      </c>
      <c r="F178" s="196" t="s">
        <v>270</v>
      </c>
      <c r="G178" s="194"/>
      <c r="H178" s="197">
        <v>4</v>
      </c>
      <c r="I178" s="198"/>
      <c r="J178" s="194"/>
      <c r="K178" s="194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125</v>
      </c>
      <c r="AU178" s="203" t="s">
        <v>83</v>
      </c>
      <c r="AV178" s="12" t="s">
        <v>83</v>
      </c>
      <c r="AW178" s="12" t="s">
        <v>36</v>
      </c>
      <c r="AX178" s="12" t="s">
        <v>81</v>
      </c>
      <c r="AY178" s="203" t="s">
        <v>116</v>
      </c>
    </row>
    <row r="179" spans="2:65" s="1" customFormat="1" ht="16.5" customHeight="1">
      <c r="B179" s="33"/>
      <c r="C179" s="226" t="s">
        <v>271</v>
      </c>
      <c r="D179" s="226" t="s">
        <v>250</v>
      </c>
      <c r="E179" s="227" t="s">
        <v>272</v>
      </c>
      <c r="F179" s="228" t="s">
        <v>273</v>
      </c>
      <c r="G179" s="229" t="s">
        <v>242</v>
      </c>
      <c r="H179" s="230">
        <v>1</v>
      </c>
      <c r="I179" s="231"/>
      <c r="J179" s="232">
        <f>ROUND(I179*H179,2)</f>
        <v>0</v>
      </c>
      <c r="K179" s="228" t="s">
        <v>1</v>
      </c>
      <c r="L179" s="233"/>
      <c r="M179" s="234" t="s">
        <v>1</v>
      </c>
      <c r="N179" s="235" t="s">
        <v>44</v>
      </c>
      <c r="O179" s="59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16" t="s">
        <v>274</v>
      </c>
      <c r="AT179" s="16" t="s">
        <v>250</v>
      </c>
      <c r="AU179" s="16" t="s">
        <v>83</v>
      </c>
      <c r="AY179" s="16" t="s">
        <v>116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6" t="s">
        <v>81</v>
      </c>
      <c r="BK179" s="181">
        <f>ROUND(I179*H179,2)</f>
        <v>0</v>
      </c>
      <c r="BL179" s="16" t="s">
        <v>268</v>
      </c>
      <c r="BM179" s="16" t="s">
        <v>275</v>
      </c>
    </row>
    <row r="180" spans="2:65" s="1" customFormat="1" ht="16.5" customHeight="1">
      <c r="B180" s="33"/>
      <c r="C180" s="226" t="s">
        <v>276</v>
      </c>
      <c r="D180" s="226" t="s">
        <v>250</v>
      </c>
      <c r="E180" s="227" t="s">
        <v>277</v>
      </c>
      <c r="F180" s="228" t="s">
        <v>278</v>
      </c>
      <c r="G180" s="229" t="s">
        <v>242</v>
      </c>
      <c r="H180" s="230">
        <v>1</v>
      </c>
      <c r="I180" s="231"/>
      <c r="J180" s="232">
        <f>ROUND(I180*H180,2)</f>
        <v>0</v>
      </c>
      <c r="K180" s="228" t="s">
        <v>1</v>
      </c>
      <c r="L180" s="233"/>
      <c r="M180" s="234" t="s">
        <v>1</v>
      </c>
      <c r="N180" s="235" t="s">
        <v>44</v>
      </c>
      <c r="O180" s="59"/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AR180" s="16" t="s">
        <v>274</v>
      </c>
      <c r="AT180" s="16" t="s">
        <v>250</v>
      </c>
      <c r="AU180" s="16" t="s">
        <v>83</v>
      </c>
      <c r="AY180" s="16" t="s">
        <v>116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16" t="s">
        <v>81</v>
      </c>
      <c r="BK180" s="181">
        <f>ROUND(I180*H180,2)</f>
        <v>0</v>
      </c>
      <c r="BL180" s="16" t="s">
        <v>268</v>
      </c>
      <c r="BM180" s="16" t="s">
        <v>279</v>
      </c>
    </row>
    <row r="181" spans="2:65" s="10" customFormat="1" ht="22.9" customHeight="1">
      <c r="B181" s="154"/>
      <c r="C181" s="155"/>
      <c r="D181" s="156" t="s">
        <v>72</v>
      </c>
      <c r="E181" s="168" t="s">
        <v>280</v>
      </c>
      <c r="F181" s="168" t="s">
        <v>281</v>
      </c>
      <c r="G181" s="155"/>
      <c r="H181" s="155"/>
      <c r="I181" s="158"/>
      <c r="J181" s="169">
        <f>BK181</f>
        <v>0</v>
      </c>
      <c r="K181" s="155"/>
      <c r="L181" s="160"/>
      <c r="M181" s="161"/>
      <c r="N181" s="162"/>
      <c r="O181" s="162"/>
      <c r="P181" s="163">
        <f>SUM(P182:P207)</f>
        <v>0</v>
      </c>
      <c r="Q181" s="162"/>
      <c r="R181" s="163">
        <f>SUM(R182:R207)</f>
        <v>0</v>
      </c>
      <c r="S181" s="162"/>
      <c r="T181" s="164">
        <f>SUM(T182:T207)</f>
        <v>0</v>
      </c>
      <c r="AR181" s="165" t="s">
        <v>81</v>
      </c>
      <c r="AT181" s="166" t="s">
        <v>72</v>
      </c>
      <c r="AU181" s="166" t="s">
        <v>81</v>
      </c>
      <c r="AY181" s="165" t="s">
        <v>116</v>
      </c>
      <c r="BK181" s="167">
        <f>SUM(BK182:BK207)</f>
        <v>0</v>
      </c>
    </row>
    <row r="182" spans="2:65" s="1" customFormat="1" ht="16.5" customHeight="1">
      <c r="B182" s="33"/>
      <c r="C182" s="170" t="s">
        <v>282</v>
      </c>
      <c r="D182" s="170" t="s">
        <v>118</v>
      </c>
      <c r="E182" s="171" t="s">
        <v>283</v>
      </c>
      <c r="F182" s="172" t="s">
        <v>284</v>
      </c>
      <c r="G182" s="173" t="s">
        <v>260</v>
      </c>
      <c r="H182" s="174">
        <v>4.8600000000000003</v>
      </c>
      <c r="I182" s="175"/>
      <c r="J182" s="176">
        <f>ROUND(I182*H182,2)</f>
        <v>0</v>
      </c>
      <c r="K182" s="172" t="s">
        <v>1</v>
      </c>
      <c r="L182" s="37"/>
      <c r="M182" s="177" t="s">
        <v>1</v>
      </c>
      <c r="N182" s="178" t="s">
        <v>44</v>
      </c>
      <c r="O182" s="59"/>
      <c r="P182" s="179">
        <f>O182*H182</f>
        <v>0</v>
      </c>
      <c r="Q182" s="179">
        <v>0</v>
      </c>
      <c r="R182" s="179">
        <f>Q182*H182</f>
        <v>0</v>
      </c>
      <c r="S182" s="179">
        <v>0</v>
      </c>
      <c r="T182" s="180">
        <f>S182*H182</f>
        <v>0</v>
      </c>
      <c r="AR182" s="16" t="s">
        <v>123</v>
      </c>
      <c r="AT182" s="16" t="s">
        <v>118</v>
      </c>
      <c r="AU182" s="16" t="s">
        <v>83</v>
      </c>
      <c r="AY182" s="16" t="s">
        <v>116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16" t="s">
        <v>81</v>
      </c>
      <c r="BK182" s="181">
        <f>ROUND(I182*H182,2)</f>
        <v>0</v>
      </c>
      <c r="BL182" s="16" t="s">
        <v>123</v>
      </c>
      <c r="BM182" s="16" t="s">
        <v>285</v>
      </c>
    </row>
    <row r="183" spans="2:65" s="11" customFormat="1" ht="11.25">
      <c r="B183" s="182"/>
      <c r="C183" s="183"/>
      <c r="D183" s="184" t="s">
        <v>125</v>
      </c>
      <c r="E183" s="185" t="s">
        <v>1</v>
      </c>
      <c r="F183" s="186" t="s">
        <v>126</v>
      </c>
      <c r="G183" s="183"/>
      <c r="H183" s="185" t="s">
        <v>1</v>
      </c>
      <c r="I183" s="187"/>
      <c r="J183" s="183"/>
      <c r="K183" s="183"/>
      <c r="L183" s="188"/>
      <c r="M183" s="189"/>
      <c r="N183" s="190"/>
      <c r="O183" s="190"/>
      <c r="P183" s="190"/>
      <c r="Q183" s="190"/>
      <c r="R183" s="190"/>
      <c r="S183" s="190"/>
      <c r="T183" s="191"/>
      <c r="AT183" s="192" t="s">
        <v>125</v>
      </c>
      <c r="AU183" s="192" t="s">
        <v>83</v>
      </c>
      <c r="AV183" s="11" t="s">
        <v>81</v>
      </c>
      <c r="AW183" s="11" t="s">
        <v>36</v>
      </c>
      <c r="AX183" s="11" t="s">
        <v>73</v>
      </c>
      <c r="AY183" s="192" t="s">
        <v>116</v>
      </c>
    </row>
    <row r="184" spans="2:65" s="11" customFormat="1" ht="11.25">
      <c r="B184" s="182"/>
      <c r="C184" s="183"/>
      <c r="D184" s="184" t="s">
        <v>125</v>
      </c>
      <c r="E184" s="185" t="s">
        <v>1</v>
      </c>
      <c r="F184" s="186" t="s">
        <v>286</v>
      </c>
      <c r="G184" s="183"/>
      <c r="H184" s="185" t="s">
        <v>1</v>
      </c>
      <c r="I184" s="187"/>
      <c r="J184" s="183"/>
      <c r="K184" s="183"/>
      <c r="L184" s="188"/>
      <c r="M184" s="189"/>
      <c r="N184" s="190"/>
      <c r="O184" s="190"/>
      <c r="P184" s="190"/>
      <c r="Q184" s="190"/>
      <c r="R184" s="190"/>
      <c r="S184" s="190"/>
      <c r="T184" s="191"/>
      <c r="AT184" s="192" t="s">
        <v>125</v>
      </c>
      <c r="AU184" s="192" t="s">
        <v>83</v>
      </c>
      <c r="AV184" s="11" t="s">
        <v>81</v>
      </c>
      <c r="AW184" s="11" t="s">
        <v>36</v>
      </c>
      <c r="AX184" s="11" t="s">
        <v>73</v>
      </c>
      <c r="AY184" s="192" t="s">
        <v>116</v>
      </c>
    </row>
    <row r="185" spans="2:65" s="12" customFormat="1" ht="11.25">
      <c r="B185" s="193"/>
      <c r="C185" s="194"/>
      <c r="D185" s="184" t="s">
        <v>125</v>
      </c>
      <c r="E185" s="195" t="s">
        <v>1</v>
      </c>
      <c r="F185" s="196" t="s">
        <v>287</v>
      </c>
      <c r="G185" s="194"/>
      <c r="H185" s="197">
        <v>4.8600000000000003</v>
      </c>
      <c r="I185" s="198"/>
      <c r="J185" s="194"/>
      <c r="K185" s="194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125</v>
      </c>
      <c r="AU185" s="203" t="s">
        <v>83</v>
      </c>
      <c r="AV185" s="12" t="s">
        <v>83</v>
      </c>
      <c r="AW185" s="12" t="s">
        <v>36</v>
      </c>
      <c r="AX185" s="12" t="s">
        <v>81</v>
      </c>
      <c r="AY185" s="203" t="s">
        <v>116</v>
      </c>
    </row>
    <row r="186" spans="2:65" s="1" customFormat="1" ht="16.5" customHeight="1">
      <c r="B186" s="33"/>
      <c r="C186" s="170" t="s">
        <v>288</v>
      </c>
      <c r="D186" s="170" t="s">
        <v>118</v>
      </c>
      <c r="E186" s="171" t="s">
        <v>289</v>
      </c>
      <c r="F186" s="172" t="s">
        <v>290</v>
      </c>
      <c r="G186" s="173" t="s">
        <v>260</v>
      </c>
      <c r="H186" s="174">
        <v>102.06</v>
      </c>
      <c r="I186" s="175"/>
      <c r="J186" s="176">
        <f>ROUND(I186*H186,2)</f>
        <v>0</v>
      </c>
      <c r="K186" s="172" t="s">
        <v>1</v>
      </c>
      <c r="L186" s="37"/>
      <c r="M186" s="177" t="s">
        <v>1</v>
      </c>
      <c r="N186" s="178" t="s">
        <v>44</v>
      </c>
      <c r="O186" s="59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AR186" s="16" t="s">
        <v>123</v>
      </c>
      <c r="AT186" s="16" t="s">
        <v>118</v>
      </c>
      <c r="AU186" s="16" t="s">
        <v>83</v>
      </c>
      <c r="AY186" s="16" t="s">
        <v>116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16" t="s">
        <v>81</v>
      </c>
      <c r="BK186" s="181">
        <f>ROUND(I186*H186,2)</f>
        <v>0</v>
      </c>
      <c r="BL186" s="16" t="s">
        <v>123</v>
      </c>
      <c r="BM186" s="16" t="s">
        <v>291</v>
      </c>
    </row>
    <row r="187" spans="2:65" s="11" customFormat="1" ht="11.25">
      <c r="B187" s="182"/>
      <c r="C187" s="183"/>
      <c r="D187" s="184" t="s">
        <v>125</v>
      </c>
      <c r="E187" s="185" t="s">
        <v>1</v>
      </c>
      <c r="F187" s="186" t="s">
        <v>292</v>
      </c>
      <c r="G187" s="183"/>
      <c r="H187" s="185" t="s">
        <v>1</v>
      </c>
      <c r="I187" s="187"/>
      <c r="J187" s="183"/>
      <c r="K187" s="183"/>
      <c r="L187" s="188"/>
      <c r="M187" s="189"/>
      <c r="N187" s="190"/>
      <c r="O187" s="190"/>
      <c r="P187" s="190"/>
      <c r="Q187" s="190"/>
      <c r="R187" s="190"/>
      <c r="S187" s="190"/>
      <c r="T187" s="191"/>
      <c r="AT187" s="192" t="s">
        <v>125</v>
      </c>
      <c r="AU187" s="192" t="s">
        <v>83</v>
      </c>
      <c r="AV187" s="11" t="s">
        <v>81</v>
      </c>
      <c r="AW187" s="11" t="s">
        <v>36</v>
      </c>
      <c r="AX187" s="11" t="s">
        <v>73</v>
      </c>
      <c r="AY187" s="192" t="s">
        <v>116</v>
      </c>
    </row>
    <row r="188" spans="2:65" s="12" customFormat="1" ht="11.25">
      <c r="B188" s="193"/>
      <c r="C188" s="194"/>
      <c r="D188" s="184" t="s">
        <v>125</v>
      </c>
      <c r="E188" s="195" t="s">
        <v>1</v>
      </c>
      <c r="F188" s="196" t="s">
        <v>293</v>
      </c>
      <c r="G188" s="194"/>
      <c r="H188" s="197">
        <v>102.06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125</v>
      </c>
      <c r="AU188" s="203" t="s">
        <v>83</v>
      </c>
      <c r="AV188" s="12" t="s">
        <v>83</v>
      </c>
      <c r="AW188" s="12" t="s">
        <v>36</v>
      </c>
      <c r="AX188" s="12" t="s">
        <v>81</v>
      </c>
      <c r="AY188" s="203" t="s">
        <v>116</v>
      </c>
    </row>
    <row r="189" spans="2:65" s="1" customFormat="1" ht="16.5" customHeight="1">
      <c r="B189" s="33"/>
      <c r="C189" s="170" t="s">
        <v>294</v>
      </c>
      <c r="D189" s="170" t="s">
        <v>118</v>
      </c>
      <c r="E189" s="171" t="s">
        <v>295</v>
      </c>
      <c r="F189" s="172" t="s">
        <v>296</v>
      </c>
      <c r="G189" s="173" t="s">
        <v>260</v>
      </c>
      <c r="H189" s="174">
        <v>1.694</v>
      </c>
      <c r="I189" s="175"/>
      <c r="J189" s="176">
        <f>ROUND(I189*H189,2)</f>
        <v>0</v>
      </c>
      <c r="K189" s="172" t="s">
        <v>1</v>
      </c>
      <c r="L189" s="37"/>
      <c r="M189" s="177" t="s">
        <v>1</v>
      </c>
      <c r="N189" s="178" t="s">
        <v>44</v>
      </c>
      <c r="O189" s="59"/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AR189" s="16" t="s">
        <v>123</v>
      </c>
      <c r="AT189" s="16" t="s">
        <v>118</v>
      </c>
      <c r="AU189" s="16" t="s">
        <v>83</v>
      </c>
      <c r="AY189" s="16" t="s">
        <v>116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6" t="s">
        <v>81</v>
      </c>
      <c r="BK189" s="181">
        <f>ROUND(I189*H189,2)</f>
        <v>0</v>
      </c>
      <c r="BL189" s="16" t="s">
        <v>123</v>
      </c>
      <c r="BM189" s="16" t="s">
        <v>297</v>
      </c>
    </row>
    <row r="190" spans="2:65" s="11" customFormat="1" ht="11.25">
      <c r="B190" s="182"/>
      <c r="C190" s="183"/>
      <c r="D190" s="184" t="s">
        <v>125</v>
      </c>
      <c r="E190" s="185" t="s">
        <v>1</v>
      </c>
      <c r="F190" s="186" t="s">
        <v>298</v>
      </c>
      <c r="G190" s="183"/>
      <c r="H190" s="185" t="s">
        <v>1</v>
      </c>
      <c r="I190" s="187"/>
      <c r="J190" s="183"/>
      <c r="K190" s="183"/>
      <c r="L190" s="188"/>
      <c r="M190" s="189"/>
      <c r="N190" s="190"/>
      <c r="O190" s="190"/>
      <c r="P190" s="190"/>
      <c r="Q190" s="190"/>
      <c r="R190" s="190"/>
      <c r="S190" s="190"/>
      <c r="T190" s="191"/>
      <c r="AT190" s="192" t="s">
        <v>125</v>
      </c>
      <c r="AU190" s="192" t="s">
        <v>83</v>
      </c>
      <c r="AV190" s="11" t="s">
        <v>81</v>
      </c>
      <c r="AW190" s="11" t="s">
        <v>36</v>
      </c>
      <c r="AX190" s="11" t="s">
        <v>73</v>
      </c>
      <c r="AY190" s="192" t="s">
        <v>116</v>
      </c>
    </row>
    <row r="191" spans="2:65" s="11" customFormat="1" ht="11.25">
      <c r="B191" s="182"/>
      <c r="C191" s="183"/>
      <c r="D191" s="184" t="s">
        <v>125</v>
      </c>
      <c r="E191" s="185" t="s">
        <v>1</v>
      </c>
      <c r="F191" s="186" t="s">
        <v>299</v>
      </c>
      <c r="G191" s="183"/>
      <c r="H191" s="185" t="s">
        <v>1</v>
      </c>
      <c r="I191" s="187"/>
      <c r="J191" s="183"/>
      <c r="K191" s="183"/>
      <c r="L191" s="188"/>
      <c r="M191" s="189"/>
      <c r="N191" s="190"/>
      <c r="O191" s="190"/>
      <c r="P191" s="190"/>
      <c r="Q191" s="190"/>
      <c r="R191" s="190"/>
      <c r="S191" s="190"/>
      <c r="T191" s="191"/>
      <c r="AT191" s="192" t="s">
        <v>125</v>
      </c>
      <c r="AU191" s="192" t="s">
        <v>83</v>
      </c>
      <c r="AV191" s="11" t="s">
        <v>81</v>
      </c>
      <c r="AW191" s="11" t="s">
        <v>36</v>
      </c>
      <c r="AX191" s="11" t="s">
        <v>73</v>
      </c>
      <c r="AY191" s="192" t="s">
        <v>116</v>
      </c>
    </row>
    <row r="192" spans="2:65" s="12" customFormat="1" ht="11.25">
      <c r="B192" s="193"/>
      <c r="C192" s="194"/>
      <c r="D192" s="184" t="s">
        <v>125</v>
      </c>
      <c r="E192" s="195" t="s">
        <v>1</v>
      </c>
      <c r="F192" s="196" t="s">
        <v>300</v>
      </c>
      <c r="G192" s="194"/>
      <c r="H192" s="197">
        <v>1.694</v>
      </c>
      <c r="I192" s="198"/>
      <c r="J192" s="194"/>
      <c r="K192" s="194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125</v>
      </c>
      <c r="AU192" s="203" t="s">
        <v>83</v>
      </c>
      <c r="AV192" s="12" t="s">
        <v>83</v>
      </c>
      <c r="AW192" s="12" t="s">
        <v>36</v>
      </c>
      <c r="AX192" s="12" t="s">
        <v>81</v>
      </c>
      <c r="AY192" s="203" t="s">
        <v>116</v>
      </c>
    </row>
    <row r="193" spans="2:65" s="1" customFormat="1" ht="16.5" customHeight="1">
      <c r="B193" s="33"/>
      <c r="C193" s="170" t="s">
        <v>301</v>
      </c>
      <c r="D193" s="170" t="s">
        <v>118</v>
      </c>
      <c r="E193" s="171" t="s">
        <v>302</v>
      </c>
      <c r="F193" s="172" t="s">
        <v>303</v>
      </c>
      <c r="G193" s="173" t="s">
        <v>260</v>
      </c>
      <c r="H193" s="174">
        <v>30.007999999999999</v>
      </c>
      <c r="I193" s="175"/>
      <c r="J193" s="176">
        <f>ROUND(I193*H193,2)</f>
        <v>0</v>
      </c>
      <c r="K193" s="172" t="s">
        <v>1</v>
      </c>
      <c r="L193" s="37"/>
      <c r="M193" s="177" t="s">
        <v>1</v>
      </c>
      <c r="N193" s="178" t="s">
        <v>44</v>
      </c>
      <c r="O193" s="59"/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AR193" s="16" t="s">
        <v>123</v>
      </c>
      <c r="AT193" s="16" t="s">
        <v>118</v>
      </c>
      <c r="AU193" s="16" t="s">
        <v>83</v>
      </c>
      <c r="AY193" s="16" t="s">
        <v>116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16" t="s">
        <v>81</v>
      </c>
      <c r="BK193" s="181">
        <f>ROUND(I193*H193,2)</f>
        <v>0</v>
      </c>
      <c r="BL193" s="16" t="s">
        <v>123</v>
      </c>
      <c r="BM193" s="16" t="s">
        <v>304</v>
      </c>
    </row>
    <row r="194" spans="2:65" s="11" customFormat="1" ht="11.25">
      <c r="B194" s="182"/>
      <c r="C194" s="183"/>
      <c r="D194" s="184" t="s">
        <v>125</v>
      </c>
      <c r="E194" s="185" t="s">
        <v>1</v>
      </c>
      <c r="F194" s="186" t="s">
        <v>305</v>
      </c>
      <c r="G194" s="183"/>
      <c r="H194" s="185" t="s">
        <v>1</v>
      </c>
      <c r="I194" s="187"/>
      <c r="J194" s="183"/>
      <c r="K194" s="183"/>
      <c r="L194" s="188"/>
      <c r="M194" s="189"/>
      <c r="N194" s="190"/>
      <c r="O194" s="190"/>
      <c r="P194" s="190"/>
      <c r="Q194" s="190"/>
      <c r="R194" s="190"/>
      <c r="S194" s="190"/>
      <c r="T194" s="191"/>
      <c r="AT194" s="192" t="s">
        <v>125</v>
      </c>
      <c r="AU194" s="192" t="s">
        <v>83</v>
      </c>
      <c r="AV194" s="11" t="s">
        <v>81</v>
      </c>
      <c r="AW194" s="11" t="s">
        <v>36</v>
      </c>
      <c r="AX194" s="11" t="s">
        <v>73</v>
      </c>
      <c r="AY194" s="192" t="s">
        <v>116</v>
      </c>
    </row>
    <row r="195" spans="2:65" s="11" customFormat="1" ht="11.25">
      <c r="B195" s="182"/>
      <c r="C195" s="183"/>
      <c r="D195" s="184" t="s">
        <v>125</v>
      </c>
      <c r="E195" s="185" t="s">
        <v>1</v>
      </c>
      <c r="F195" s="186" t="s">
        <v>299</v>
      </c>
      <c r="G195" s="183"/>
      <c r="H195" s="185" t="s">
        <v>1</v>
      </c>
      <c r="I195" s="187"/>
      <c r="J195" s="183"/>
      <c r="K195" s="183"/>
      <c r="L195" s="188"/>
      <c r="M195" s="189"/>
      <c r="N195" s="190"/>
      <c r="O195" s="190"/>
      <c r="P195" s="190"/>
      <c r="Q195" s="190"/>
      <c r="R195" s="190"/>
      <c r="S195" s="190"/>
      <c r="T195" s="191"/>
      <c r="AT195" s="192" t="s">
        <v>125</v>
      </c>
      <c r="AU195" s="192" t="s">
        <v>83</v>
      </c>
      <c r="AV195" s="11" t="s">
        <v>81</v>
      </c>
      <c r="AW195" s="11" t="s">
        <v>36</v>
      </c>
      <c r="AX195" s="11" t="s">
        <v>73</v>
      </c>
      <c r="AY195" s="192" t="s">
        <v>116</v>
      </c>
    </row>
    <row r="196" spans="2:65" s="11" customFormat="1" ht="11.25">
      <c r="B196" s="182"/>
      <c r="C196" s="183"/>
      <c r="D196" s="184" t="s">
        <v>125</v>
      </c>
      <c r="E196" s="185" t="s">
        <v>1</v>
      </c>
      <c r="F196" s="186" t="s">
        <v>306</v>
      </c>
      <c r="G196" s="183"/>
      <c r="H196" s="185" t="s">
        <v>1</v>
      </c>
      <c r="I196" s="187"/>
      <c r="J196" s="183"/>
      <c r="K196" s="183"/>
      <c r="L196" s="188"/>
      <c r="M196" s="189"/>
      <c r="N196" s="190"/>
      <c r="O196" s="190"/>
      <c r="P196" s="190"/>
      <c r="Q196" s="190"/>
      <c r="R196" s="190"/>
      <c r="S196" s="190"/>
      <c r="T196" s="191"/>
      <c r="AT196" s="192" t="s">
        <v>125</v>
      </c>
      <c r="AU196" s="192" t="s">
        <v>83</v>
      </c>
      <c r="AV196" s="11" t="s">
        <v>81</v>
      </c>
      <c r="AW196" s="11" t="s">
        <v>36</v>
      </c>
      <c r="AX196" s="11" t="s">
        <v>73</v>
      </c>
      <c r="AY196" s="192" t="s">
        <v>116</v>
      </c>
    </row>
    <row r="197" spans="2:65" s="12" customFormat="1" ht="11.25">
      <c r="B197" s="193"/>
      <c r="C197" s="194"/>
      <c r="D197" s="184" t="s">
        <v>125</v>
      </c>
      <c r="E197" s="195" t="s">
        <v>1</v>
      </c>
      <c r="F197" s="196" t="s">
        <v>307</v>
      </c>
      <c r="G197" s="194"/>
      <c r="H197" s="197">
        <v>30.007999999999999</v>
      </c>
      <c r="I197" s="198"/>
      <c r="J197" s="194"/>
      <c r="K197" s="194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125</v>
      </c>
      <c r="AU197" s="203" t="s">
        <v>83</v>
      </c>
      <c r="AV197" s="12" t="s">
        <v>83</v>
      </c>
      <c r="AW197" s="12" t="s">
        <v>36</v>
      </c>
      <c r="AX197" s="12" t="s">
        <v>81</v>
      </c>
      <c r="AY197" s="203" t="s">
        <v>116</v>
      </c>
    </row>
    <row r="198" spans="2:65" s="1" customFormat="1" ht="16.5" customHeight="1">
      <c r="B198" s="33"/>
      <c r="C198" s="170" t="s">
        <v>308</v>
      </c>
      <c r="D198" s="170" t="s">
        <v>118</v>
      </c>
      <c r="E198" s="171" t="s">
        <v>309</v>
      </c>
      <c r="F198" s="172" t="s">
        <v>310</v>
      </c>
      <c r="G198" s="173" t="s">
        <v>260</v>
      </c>
      <c r="H198" s="174">
        <v>0.96799999999999997</v>
      </c>
      <c r="I198" s="175"/>
      <c r="J198" s="176">
        <f>ROUND(I198*H198,2)</f>
        <v>0</v>
      </c>
      <c r="K198" s="172" t="s">
        <v>1</v>
      </c>
      <c r="L198" s="37"/>
      <c r="M198" s="177" t="s">
        <v>1</v>
      </c>
      <c r="N198" s="178" t="s">
        <v>44</v>
      </c>
      <c r="O198" s="59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16" t="s">
        <v>123</v>
      </c>
      <c r="AT198" s="16" t="s">
        <v>118</v>
      </c>
      <c r="AU198" s="16" t="s">
        <v>83</v>
      </c>
      <c r="AY198" s="16" t="s">
        <v>116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16" t="s">
        <v>81</v>
      </c>
      <c r="BK198" s="181">
        <f>ROUND(I198*H198,2)</f>
        <v>0</v>
      </c>
      <c r="BL198" s="16" t="s">
        <v>123</v>
      </c>
      <c r="BM198" s="16" t="s">
        <v>311</v>
      </c>
    </row>
    <row r="199" spans="2:65" s="11" customFormat="1" ht="11.25">
      <c r="B199" s="182"/>
      <c r="C199" s="183"/>
      <c r="D199" s="184" t="s">
        <v>125</v>
      </c>
      <c r="E199" s="185" t="s">
        <v>1</v>
      </c>
      <c r="F199" s="186" t="s">
        <v>136</v>
      </c>
      <c r="G199" s="183"/>
      <c r="H199" s="185" t="s">
        <v>1</v>
      </c>
      <c r="I199" s="187"/>
      <c r="J199" s="183"/>
      <c r="K199" s="183"/>
      <c r="L199" s="188"/>
      <c r="M199" s="189"/>
      <c r="N199" s="190"/>
      <c r="O199" s="190"/>
      <c r="P199" s="190"/>
      <c r="Q199" s="190"/>
      <c r="R199" s="190"/>
      <c r="S199" s="190"/>
      <c r="T199" s="191"/>
      <c r="AT199" s="192" t="s">
        <v>125</v>
      </c>
      <c r="AU199" s="192" t="s">
        <v>83</v>
      </c>
      <c r="AV199" s="11" t="s">
        <v>81</v>
      </c>
      <c r="AW199" s="11" t="s">
        <v>36</v>
      </c>
      <c r="AX199" s="11" t="s">
        <v>73</v>
      </c>
      <c r="AY199" s="192" t="s">
        <v>116</v>
      </c>
    </row>
    <row r="200" spans="2:65" s="11" customFormat="1" ht="11.25">
      <c r="B200" s="182"/>
      <c r="C200" s="183"/>
      <c r="D200" s="184" t="s">
        <v>125</v>
      </c>
      <c r="E200" s="185" t="s">
        <v>1</v>
      </c>
      <c r="F200" s="186" t="s">
        <v>312</v>
      </c>
      <c r="G200" s="183"/>
      <c r="H200" s="185" t="s">
        <v>1</v>
      </c>
      <c r="I200" s="187"/>
      <c r="J200" s="183"/>
      <c r="K200" s="183"/>
      <c r="L200" s="188"/>
      <c r="M200" s="189"/>
      <c r="N200" s="190"/>
      <c r="O200" s="190"/>
      <c r="P200" s="190"/>
      <c r="Q200" s="190"/>
      <c r="R200" s="190"/>
      <c r="S200" s="190"/>
      <c r="T200" s="191"/>
      <c r="AT200" s="192" t="s">
        <v>125</v>
      </c>
      <c r="AU200" s="192" t="s">
        <v>83</v>
      </c>
      <c r="AV200" s="11" t="s">
        <v>81</v>
      </c>
      <c r="AW200" s="11" t="s">
        <v>36</v>
      </c>
      <c r="AX200" s="11" t="s">
        <v>73</v>
      </c>
      <c r="AY200" s="192" t="s">
        <v>116</v>
      </c>
    </row>
    <row r="201" spans="2:65" s="12" customFormat="1" ht="11.25">
      <c r="B201" s="193"/>
      <c r="C201" s="194"/>
      <c r="D201" s="184" t="s">
        <v>125</v>
      </c>
      <c r="E201" s="195" t="s">
        <v>1</v>
      </c>
      <c r="F201" s="196" t="s">
        <v>313</v>
      </c>
      <c r="G201" s="194"/>
      <c r="H201" s="197">
        <v>0.96799999999999997</v>
      </c>
      <c r="I201" s="198"/>
      <c r="J201" s="194"/>
      <c r="K201" s="194"/>
      <c r="L201" s="199"/>
      <c r="M201" s="200"/>
      <c r="N201" s="201"/>
      <c r="O201" s="201"/>
      <c r="P201" s="201"/>
      <c r="Q201" s="201"/>
      <c r="R201" s="201"/>
      <c r="S201" s="201"/>
      <c r="T201" s="202"/>
      <c r="AT201" s="203" t="s">
        <v>125</v>
      </c>
      <c r="AU201" s="203" t="s">
        <v>83</v>
      </c>
      <c r="AV201" s="12" t="s">
        <v>83</v>
      </c>
      <c r="AW201" s="12" t="s">
        <v>36</v>
      </c>
      <c r="AX201" s="12" t="s">
        <v>81</v>
      </c>
      <c r="AY201" s="203" t="s">
        <v>116</v>
      </c>
    </row>
    <row r="202" spans="2:65" s="1" customFormat="1" ht="16.5" customHeight="1">
      <c r="B202" s="33"/>
      <c r="C202" s="170" t="s">
        <v>314</v>
      </c>
      <c r="D202" s="170" t="s">
        <v>118</v>
      </c>
      <c r="E202" s="171" t="s">
        <v>315</v>
      </c>
      <c r="F202" s="172" t="s">
        <v>316</v>
      </c>
      <c r="G202" s="173" t="s">
        <v>260</v>
      </c>
      <c r="H202" s="174">
        <v>6.6420000000000003</v>
      </c>
      <c r="I202" s="175"/>
      <c r="J202" s="176">
        <f>ROUND(I202*H202,2)</f>
        <v>0</v>
      </c>
      <c r="K202" s="172" t="s">
        <v>1</v>
      </c>
      <c r="L202" s="37"/>
      <c r="M202" s="177" t="s">
        <v>1</v>
      </c>
      <c r="N202" s="178" t="s">
        <v>44</v>
      </c>
      <c r="O202" s="59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AR202" s="16" t="s">
        <v>123</v>
      </c>
      <c r="AT202" s="16" t="s">
        <v>118</v>
      </c>
      <c r="AU202" s="16" t="s">
        <v>83</v>
      </c>
      <c r="AY202" s="16" t="s">
        <v>116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16" t="s">
        <v>81</v>
      </c>
      <c r="BK202" s="181">
        <f>ROUND(I202*H202,2)</f>
        <v>0</v>
      </c>
      <c r="BL202" s="16" t="s">
        <v>123</v>
      </c>
      <c r="BM202" s="16" t="s">
        <v>317</v>
      </c>
    </row>
    <row r="203" spans="2:65" s="11" customFormat="1" ht="11.25">
      <c r="B203" s="182"/>
      <c r="C203" s="183"/>
      <c r="D203" s="184" t="s">
        <v>125</v>
      </c>
      <c r="E203" s="185" t="s">
        <v>1</v>
      </c>
      <c r="F203" s="186" t="s">
        <v>126</v>
      </c>
      <c r="G203" s="183"/>
      <c r="H203" s="185" t="s">
        <v>1</v>
      </c>
      <c r="I203" s="187"/>
      <c r="J203" s="183"/>
      <c r="K203" s="183"/>
      <c r="L203" s="188"/>
      <c r="M203" s="189"/>
      <c r="N203" s="190"/>
      <c r="O203" s="190"/>
      <c r="P203" s="190"/>
      <c r="Q203" s="190"/>
      <c r="R203" s="190"/>
      <c r="S203" s="190"/>
      <c r="T203" s="191"/>
      <c r="AT203" s="192" t="s">
        <v>125</v>
      </c>
      <c r="AU203" s="192" t="s">
        <v>83</v>
      </c>
      <c r="AV203" s="11" t="s">
        <v>81</v>
      </c>
      <c r="AW203" s="11" t="s">
        <v>36</v>
      </c>
      <c r="AX203" s="11" t="s">
        <v>73</v>
      </c>
      <c r="AY203" s="192" t="s">
        <v>116</v>
      </c>
    </row>
    <row r="204" spans="2:65" s="11" customFormat="1" ht="11.25">
      <c r="B204" s="182"/>
      <c r="C204" s="183"/>
      <c r="D204" s="184" t="s">
        <v>125</v>
      </c>
      <c r="E204" s="185" t="s">
        <v>1</v>
      </c>
      <c r="F204" s="186" t="s">
        <v>286</v>
      </c>
      <c r="G204" s="183"/>
      <c r="H204" s="185" t="s">
        <v>1</v>
      </c>
      <c r="I204" s="187"/>
      <c r="J204" s="183"/>
      <c r="K204" s="183"/>
      <c r="L204" s="188"/>
      <c r="M204" s="189"/>
      <c r="N204" s="190"/>
      <c r="O204" s="190"/>
      <c r="P204" s="190"/>
      <c r="Q204" s="190"/>
      <c r="R204" s="190"/>
      <c r="S204" s="190"/>
      <c r="T204" s="191"/>
      <c r="AT204" s="192" t="s">
        <v>125</v>
      </c>
      <c r="AU204" s="192" t="s">
        <v>83</v>
      </c>
      <c r="AV204" s="11" t="s">
        <v>81</v>
      </c>
      <c r="AW204" s="11" t="s">
        <v>36</v>
      </c>
      <c r="AX204" s="11" t="s">
        <v>73</v>
      </c>
      <c r="AY204" s="192" t="s">
        <v>116</v>
      </c>
    </row>
    <row r="205" spans="2:65" s="12" customFormat="1" ht="11.25">
      <c r="B205" s="193"/>
      <c r="C205" s="194"/>
      <c r="D205" s="184" t="s">
        <v>125</v>
      </c>
      <c r="E205" s="195" t="s">
        <v>1</v>
      </c>
      <c r="F205" s="196" t="s">
        <v>318</v>
      </c>
      <c r="G205" s="194"/>
      <c r="H205" s="197">
        <v>6.6420000000000003</v>
      </c>
      <c r="I205" s="198"/>
      <c r="J205" s="194"/>
      <c r="K205" s="194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125</v>
      </c>
      <c r="AU205" s="203" t="s">
        <v>83</v>
      </c>
      <c r="AV205" s="12" t="s">
        <v>83</v>
      </c>
      <c r="AW205" s="12" t="s">
        <v>36</v>
      </c>
      <c r="AX205" s="12" t="s">
        <v>73</v>
      </c>
      <c r="AY205" s="203" t="s">
        <v>116</v>
      </c>
    </row>
    <row r="206" spans="2:65" s="14" customFormat="1" ht="11.25">
      <c r="B206" s="215"/>
      <c r="C206" s="216"/>
      <c r="D206" s="184" t="s">
        <v>125</v>
      </c>
      <c r="E206" s="217" t="s">
        <v>1</v>
      </c>
      <c r="F206" s="218" t="s">
        <v>213</v>
      </c>
      <c r="G206" s="216"/>
      <c r="H206" s="219">
        <v>6.6420000000000003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125</v>
      </c>
      <c r="AU206" s="225" t="s">
        <v>83</v>
      </c>
      <c r="AV206" s="14" t="s">
        <v>123</v>
      </c>
      <c r="AW206" s="14" t="s">
        <v>36</v>
      </c>
      <c r="AX206" s="14" t="s">
        <v>81</v>
      </c>
      <c r="AY206" s="225" t="s">
        <v>116</v>
      </c>
    </row>
    <row r="207" spans="2:65" s="1" customFormat="1" ht="16.5" customHeight="1">
      <c r="B207" s="33"/>
      <c r="C207" s="170" t="s">
        <v>319</v>
      </c>
      <c r="D207" s="170" t="s">
        <v>118</v>
      </c>
      <c r="E207" s="171" t="s">
        <v>320</v>
      </c>
      <c r="F207" s="172" t="s">
        <v>321</v>
      </c>
      <c r="G207" s="173" t="s">
        <v>260</v>
      </c>
      <c r="H207" s="174">
        <v>0.13900000000000001</v>
      </c>
      <c r="I207" s="175"/>
      <c r="J207" s="176">
        <f>ROUND(I207*H207,2)</f>
        <v>0</v>
      </c>
      <c r="K207" s="172" t="s">
        <v>322</v>
      </c>
      <c r="L207" s="37"/>
      <c r="M207" s="177" t="s">
        <v>1</v>
      </c>
      <c r="N207" s="178" t="s">
        <v>44</v>
      </c>
      <c r="O207" s="59"/>
      <c r="P207" s="179">
        <f>O207*H207</f>
        <v>0</v>
      </c>
      <c r="Q207" s="179">
        <v>0</v>
      </c>
      <c r="R207" s="179">
        <f>Q207*H207</f>
        <v>0</v>
      </c>
      <c r="S207" s="179">
        <v>0</v>
      </c>
      <c r="T207" s="180">
        <f>S207*H207</f>
        <v>0</v>
      </c>
      <c r="AR207" s="16" t="s">
        <v>123</v>
      </c>
      <c r="AT207" s="16" t="s">
        <v>118</v>
      </c>
      <c r="AU207" s="16" t="s">
        <v>83</v>
      </c>
      <c r="AY207" s="16" t="s">
        <v>116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16" t="s">
        <v>81</v>
      </c>
      <c r="BK207" s="181">
        <f>ROUND(I207*H207,2)</f>
        <v>0</v>
      </c>
      <c r="BL207" s="16" t="s">
        <v>123</v>
      </c>
      <c r="BM207" s="16" t="s">
        <v>323</v>
      </c>
    </row>
    <row r="208" spans="2:65" s="10" customFormat="1" ht="25.9" customHeight="1">
      <c r="B208" s="154"/>
      <c r="C208" s="155"/>
      <c r="D208" s="156" t="s">
        <v>72</v>
      </c>
      <c r="E208" s="157" t="s">
        <v>250</v>
      </c>
      <c r="F208" s="157" t="s">
        <v>324</v>
      </c>
      <c r="G208" s="155"/>
      <c r="H208" s="155"/>
      <c r="I208" s="158"/>
      <c r="J208" s="159">
        <f>BK208</f>
        <v>0</v>
      </c>
      <c r="K208" s="155"/>
      <c r="L208" s="160"/>
      <c r="M208" s="161"/>
      <c r="N208" s="162"/>
      <c r="O208" s="162"/>
      <c r="P208" s="163">
        <f>P209+P218</f>
        <v>0</v>
      </c>
      <c r="Q208" s="162"/>
      <c r="R208" s="163">
        <f>R209+R218</f>
        <v>5.0970000000000001E-2</v>
      </c>
      <c r="S208" s="162"/>
      <c r="T208" s="164">
        <f>T209+T218</f>
        <v>8.5500000000000003E-3</v>
      </c>
      <c r="AR208" s="165" t="s">
        <v>132</v>
      </c>
      <c r="AT208" s="166" t="s">
        <v>72</v>
      </c>
      <c r="AU208" s="166" t="s">
        <v>73</v>
      </c>
      <c r="AY208" s="165" t="s">
        <v>116</v>
      </c>
      <c r="BK208" s="167">
        <f>BK209+BK218</f>
        <v>0</v>
      </c>
    </row>
    <row r="209" spans="2:65" s="10" customFormat="1" ht="22.9" customHeight="1">
      <c r="B209" s="154"/>
      <c r="C209" s="155"/>
      <c r="D209" s="156" t="s">
        <v>72</v>
      </c>
      <c r="E209" s="168" t="s">
        <v>325</v>
      </c>
      <c r="F209" s="168" t="s">
        <v>326</v>
      </c>
      <c r="G209" s="155"/>
      <c r="H209" s="155"/>
      <c r="I209" s="158"/>
      <c r="J209" s="169">
        <f>BK209</f>
        <v>0</v>
      </c>
      <c r="K209" s="155"/>
      <c r="L209" s="160"/>
      <c r="M209" s="161"/>
      <c r="N209" s="162"/>
      <c r="O209" s="162"/>
      <c r="P209" s="163">
        <f>SUM(P210:P217)</f>
        <v>0</v>
      </c>
      <c r="Q209" s="162"/>
      <c r="R209" s="163">
        <f>SUM(R210:R217)</f>
        <v>7.2000000000000005E-4</v>
      </c>
      <c r="S209" s="162"/>
      <c r="T209" s="164">
        <f>SUM(T210:T217)</f>
        <v>0</v>
      </c>
      <c r="AR209" s="165" t="s">
        <v>132</v>
      </c>
      <c r="AT209" s="166" t="s">
        <v>72</v>
      </c>
      <c r="AU209" s="166" t="s">
        <v>81</v>
      </c>
      <c r="AY209" s="165" t="s">
        <v>116</v>
      </c>
      <c r="BK209" s="167">
        <f>SUM(BK210:BK217)</f>
        <v>0</v>
      </c>
    </row>
    <row r="210" spans="2:65" s="1" customFormat="1" ht="16.5" customHeight="1">
      <c r="B210" s="33"/>
      <c r="C210" s="170" t="s">
        <v>327</v>
      </c>
      <c r="D210" s="170" t="s">
        <v>118</v>
      </c>
      <c r="E210" s="171" t="s">
        <v>328</v>
      </c>
      <c r="F210" s="172" t="s">
        <v>329</v>
      </c>
      <c r="G210" s="173" t="s">
        <v>233</v>
      </c>
      <c r="H210" s="174">
        <v>18</v>
      </c>
      <c r="I210" s="175"/>
      <c r="J210" s="176">
        <f>ROUND(I210*H210,2)</f>
        <v>0</v>
      </c>
      <c r="K210" s="172" t="s">
        <v>1</v>
      </c>
      <c r="L210" s="37"/>
      <c r="M210" s="177" t="s">
        <v>1</v>
      </c>
      <c r="N210" s="178" t="s">
        <v>44</v>
      </c>
      <c r="O210" s="59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AR210" s="16" t="s">
        <v>268</v>
      </c>
      <c r="AT210" s="16" t="s">
        <v>118</v>
      </c>
      <c r="AU210" s="16" t="s">
        <v>83</v>
      </c>
      <c r="AY210" s="16" t="s">
        <v>116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16" t="s">
        <v>81</v>
      </c>
      <c r="BK210" s="181">
        <f>ROUND(I210*H210,2)</f>
        <v>0</v>
      </c>
      <c r="BL210" s="16" t="s">
        <v>268</v>
      </c>
      <c r="BM210" s="16" t="s">
        <v>330</v>
      </c>
    </row>
    <row r="211" spans="2:65" s="1" customFormat="1" ht="16.5" customHeight="1">
      <c r="B211" s="33"/>
      <c r="C211" s="226" t="s">
        <v>331</v>
      </c>
      <c r="D211" s="226" t="s">
        <v>250</v>
      </c>
      <c r="E211" s="227" t="s">
        <v>332</v>
      </c>
      <c r="F211" s="228" t="s">
        <v>333</v>
      </c>
      <c r="G211" s="229" t="s">
        <v>233</v>
      </c>
      <c r="H211" s="230">
        <v>18</v>
      </c>
      <c r="I211" s="231"/>
      <c r="J211" s="232">
        <f>ROUND(I211*H211,2)</f>
        <v>0</v>
      </c>
      <c r="K211" s="228" t="s">
        <v>1</v>
      </c>
      <c r="L211" s="233"/>
      <c r="M211" s="234" t="s">
        <v>1</v>
      </c>
      <c r="N211" s="235" t="s">
        <v>44</v>
      </c>
      <c r="O211" s="59"/>
      <c r="P211" s="179">
        <f>O211*H211</f>
        <v>0</v>
      </c>
      <c r="Q211" s="179">
        <v>4.0000000000000003E-5</v>
      </c>
      <c r="R211" s="179">
        <f>Q211*H211</f>
        <v>7.2000000000000005E-4</v>
      </c>
      <c r="S211" s="179">
        <v>0</v>
      </c>
      <c r="T211" s="180">
        <f>S211*H211</f>
        <v>0</v>
      </c>
      <c r="AR211" s="16" t="s">
        <v>334</v>
      </c>
      <c r="AT211" s="16" t="s">
        <v>250</v>
      </c>
      <c r="AU211" s="16" t="s">
        <v>83</v>
      </c>
      <c r="AY211" s="16" t="s">
        <v>116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16" t="s">
        <v>81</v>
      </c>
      <c r="BK211" s="181">
        <f>ROUND(I211*H211,2)</f>
        <v>0</v>
      </c>
      <c r="BL211" s="16" t="s">
        <v>334</v>
      </c>
      <c r="BM211" s="16" t="s">
        <v>335</v>
      </c>
    </row>
    <row r="212" spans="2:65" s="12" customFormat="1" ht="11.25">
      <c r="B212" s="193"/>
      <c r="C212" s="194"/>
      <c r="D212" s="184" t="s">
        <v>125</v>
      </c>
      <c r="E212" s="195" t="s">
        <v>1</v>
      </c>
      <c r="F212" s="196" t="s">
        <v>336</v>
      </c>
      <c r="G212" s="194"/>
      <c r="H212" s="197">
        <v>8</v>
      </c>
      <c r="I212" s="198"/>
      <c r="J212" s="194"/>
      <c r="K212" s="194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125</v>
      </c>
      <c r="AU212" s="203" t="s">
        <v>83</v>
      </c>
      <c r="AV212" s="12" t="s">
        <v>83</v>
      </c>
      <c r="AW212" s="12" t="s">
        <v>36</v>
      </c>
      <c r="AX212" s="12" t="s">
        <v>73</v>
      </c>
      <c r="AY212" s="203" t="s">
        <v>116</v>
      </c>
    </row>
    <row r="213" spans="2:65" s="12" customFormat="1" ht="11.25">
      <c r="B213" s="193"/>
      <c r="C213" s="194"/>
      <c r="D213" s="184" t="s">
        <v>125</v>
      </c>
      <c r="E213" s="195" t="s">
        <v>1</v>
      </c>
      <c r="F213" s="196" t="s">
        <v>337</v>
      </c>
      <c r="G213" s="194"/>
      <c r="H213" s="197">
        <v>10</v>
      </c>
      <c r="I213" s="198"/>
      <c r="J213" s="194"/>
      <c r="K213" s="194"/>
      <c r="L213" s="199"/>
      <c r="M213" s="200"/>
      <c r="N213" s="201"/>
      <c r="O213" s="201"/>
      <c r="P213" s="201"/>
      <c r="Q213" s="201"/>
      <c r="R213" s="201"/>
      <c r="S213" s="201"/>
      <c r="T213" s="202"/>
      <c r="AT213" s="203" t="s">
        <v>125</v>
      </c>
      <c r="AU213" s="203" t="s">
        <v>83</v>
      </c>
      <c r="AV213" s="12" t="s">
        <v>83</v>
      </c>
      <c r="AW213" s="12" t="s">
        <v>36</v>
      </c>
      <c r="AX213" s="12" t="s">
        <v>73</v>
      </c>
      <c r="AY213" s="203" t="s">
        <v>116</v>
      </c>
    </row>
    <row r="214" spans="2:65" s="14" customFormat="1" ht="11.25">
      <c r="B214" s="215"/>
      <c r="C214" s="216"/>
      <c r="D214" s="184" t="s">
        <v>125</v>
      </c>
      <c r="E214" s="217" t="s">
        <v>1</v>
      </c>
      <c r="F214" s="218" t="s">
        <v>213</v>
      </c>
      <c r="G214" s="216"/>
      <c r="H214" s="219">
        <v>18</v>
      </c>
      <c r="I214" s="220"/>
      <c r="J214" s="216"/>
      <c r="K214" s="216"/>
      <c r="L214" s="221"/>
      <c r="M214" s="222"/>
      <c r="N214" s="223"/>
      <c r="O214" s="223"/>
      <c r="P214" s="223"/>
      <c r="Q214" s="223"/>
      <c r="R214" s="223"/>
      <c r="S214" s="223"/>
      <c r="T214" s="224"/>
      <c r="AT214" s="225" t="s">
        <v>125</v>
      </c>
      <c r="AU214" s="225" t="s">
        <v>83</v>
      </c>
      <c r="AV214" s="14" t="s">
        <v>123</v>
      </c>
      <c r="AW214" s="14" t="s">
        <v>36</v>
      </c>
      <c r="AX214" s="14" t="s">
        <v>81</v>
      </c>
      <c r="AY214" s="225" t="s">
        <v>116</v>
      </c>
    </row>
    <row r="215" spans="2:65" s="1" customFormat="1" ht="16.5" customHeight="1">
      <c r="B215" s="33"/>
      <c r="C215" s="170" t="s">
        <v>338</v>
      </c>
      <c r="D215" s="170" t="s">
        <v>118</v>
      </c>
      <c r="E215" s="171" t="s">
        <v>339</v>
      </c>
      <c r="F215" s="172" t="s">
        <v>340</v>
      </c>
      <c r="G215" s="173" t="s">
        <v>242</v>
      </c>
      <c r="H215" s="174">
        <v>1</v>
      </c>
      <c r="I215" s="175"/>
      <c r="J215" s="176">
        <f>ROUND(I215*H215,2)</f>
        <v>0</v>
      </c>
      <c r="K215" s="172" t="s">
        <v>1</v>
      </c>
      <c r="L215" s="37"/>
      <c r="M215" s="177" t="s">
        <v>1</v>
      </c>
      <c r="N215" s="178" t="s">
        <v>44</v>
      </c>
      <c r="O215" s="59"/>
      <c r="P215" s="179">
        <f>O215*H215</f>
        <v>0</v>
      </c>
      <c r="Q215" s="179">
        <v>0</v>
      </c>
      <c r="R215" s="179">
        <f>Q215*H215</f>
        <v>0</v>
      </c>
      <c r="S215" s="179">
        <v>0</v>
      </c>
      <c r="T215" s="180">
        <f>S215*H215</f>
        <v>0</v>
      </c>
      <c r="AR215" s="16" t="s">
        <v>268</v>
      </c>
      <c r="AT215" s="16" t="s">
        <v>118</v>
      </c>
      <c r="AU215" s="16" t="s">
        <v>83</v>
      </c>
      <c r="AY215" s="16" t="s">
        <v>116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16" t="s">
        <v>81</v>
      </c>
      <c r="BK215" s="181">
        <f>ROUND(I215*H215,2)</f>
        <v>0</v>
      </c>
      <c r="BL215" s="16" t="s">
        <v>268</v>
      </c>
      <c r="BM215" s="16" t="s">
        <v>341</v>
      </c>
    </row>
    <row r="216" spans="2:65" s="12" customFormat="1" ht="11.25">
      <c r="B216" s="193"/>
      <c r="C216" s="194"/>
      <c r="D216" s="184" t="s">
        <v>125</v>
      </c>
      <c r="E216" s="195" t="s">
        <v>1</v>
      </c>
      <c r="F216" s="196" t="s">
        <v>342</v>
      </c>
      <c r="G216" s="194"/>
      <c r="H216" s="197">
        <v>1</v>
      </c>
      <c r="I216" s="198"/>
      <c r="J216" s="194"/>
      <c r="K216" s="194"/>
      <c r="L216" s="199"/>
      <c r="M216" s="200"/>
      <c r="N216" s="201"/>
      <c r="O216" s="201"/>
      <c r="P216" s="201"/>
      <c r="Q216" s="201"/>
      <c r="R216" s="201"/>
      <c r="S216" s="201"/>
      <c r="T216" s="202"/>
      <c r="AT216" s="203" t="s">
        <v>125</v>
      </c>
      <c r="AU216" s="203" t="s">
        <v>83</v>
      </c>
      <c r="AV216" s="12" t="s">
        <v>83</v>
      </c>
      <c r="AW216" s="12" t="s">
        <v>36</v>
      </c>
      <c r="AX216" s="12" t="s">
        <v>73</v>
      </c>
      <c r="AY216" s="203" t="s">
        <v>116</v>
      </c>
    </row>
    <row r="217" spans="2:65" s="12" customFormat="1" ht="11.25">
      <c r="B217" s="193"/>
      <c r="C217" s="194"/>
      <c r="D217" s="184" t="s">
        <v>125</v>
      </c>
      <c r="E217" s="195" t="s">
        <v>1</v>
      </c>
      <c r="F217" s="196" t="s">
        <v>343</v>
      </c>
      <c r="G217" s="194"/>
      <c r="H217" s="197">
        <v>1</v>
      </c>
      <c r="I217" s="198"/>
      <c r="J217" s="194"/>
      <c r="K217" s="194"/>
      <c r="L217" s="199"/>
      <c r="M217" s="200"/>
      <c r="N217" s="201"/>
      <c r="O217" s="201"/>
      <c r="P217" s="201"/>
      <c r="Q217" s="201"/>
      <c r="R217" s="201"/>
      <c r="S217" s="201"/>
      <c r="T217" s="202"/>
      <c r="AT217" s="203" t="s">
        <v>125</v>
      </c>
      <c r="AU217" s="203" t="s">
        <v>83</v>
      </c>
      <c r="AV217" s="12" t="s">
        <v>83</v>
      </c>
      <c r="AW217" s="12" t="s">
        <v>36</v>
      </c>
      <c r="AX217" s="12" t="s">
        <v>81</v>
      </c>
      <c r="AY217" s="203" t="s">
        <v>116</v>
      </c>
    </row>
    <row r="218" spans="2:65" s="10" customFormat="1" ht="22.9" customHeight="1">
      <c r="B218" s="154"/>
      <c r="C218" s="155"/>
      <c r="D218" s="156" t="s">
        <v>72</v>
      </c>
      <c r="E218" s="168" t="s">
        <v>344</v>
      </c>
      <c r="F218" s="168" t="s">
        <v>345</v>
      </c>
      <c r="G218" s="155"/>
      <c r="H218" s="155"/>
      <c r="I218" s="158"/>
      <c r="J218" s="169">
        <f>BK218</f>
        <v>0</v>
      </c>
      <c r="K218" s="155"/>
      <c r="L218" s="160"/>
      <c r="M218" s="161"/>
      <c r="N218" s="162"/>
      <c r="O218" s="162"/>
      <c r="P218" s="163">
        <f>SUM(P219:P283)</f>
        <v>0</v>
      </c>
      <c r="Q218" s="162"/>
      <c r="R218" s="163">
        <f>SUM(R219:R283)</f>
        <v>5.0250000000000003E-2</v>
      </c>
      <c r="S218" s="162"/>
      <c r="T218" s="164">
        <f>SUM(T219:T283)</f>
        <v>8.5500000000000003E-3</v>
      </c>
      <c r="AR218" s="165" t="s">
        <v>132</v>
      </c>
      <c r="AT218" s="166" t="s">
        <v>72</v>
      </c>
      <c r="AU218" s="166" t="s">
        <v>81</v>
      </c>
      <c r="AY218" s="165" t="s">
        <v>116</v>
      </c>
      <c r="BK218" s="167">
        <f>SUM(BK219:BK283)</f>
        <v>0</v>
      </c>
    </row>
    <row r="219" spans="2:65" s="1" customFormat="1" ht="16.5" customHeight="1">
      <c r="B219" s="33"/>
      <c r="C219" s="170" t="s">
        <v>346</v>
      </c>
      <c r="D219" s="170" t="s">
        <v>118</v>
      </c>
      <c r="E219" s="171" t="s">
        <v>347</v>
      </c>
      <c r="F219" s="172" t="s">
        <v>348</v>
      </c>
      <c r="G219" s="173" t="s">
        <v>233</v>
      </c>
      <c r="H219" s="174">
        <v>2.5</v>
      </c>
      <c r="I219" s="175"/>
      <c r="J219" s="176">
        <f>ROUND(I219*H219,2)</f>
        <v>0</v>
      </c>
      <c r="K219" s="172" t="s">
        <v>1</v>
      </c>
      <c r="L219" s="37"/>
      <c r="M219" s="177" t="s">
        <v>1</v>
      </c>
      <c r="N219" s="178" t="s">
        <v>44</v>
      </c>
      <c r="O219" s="59"/>
      <c r="P219" s="179">
        <f>O219*H219</f>
        <v>0</v>
      </c>
      <c r="Q219" s="179">
        <v>3.8999999999999999E-4</v>
      </c>
      <c r="R219" s="179">
        <f>Q219*H219</f>
        <v>9.7499999999999996E-4</v>
      </c>
      <c r="S219" s="179">
        <v>3.4199999999999999E-3</v>
      </c>
      <c r="T219" s="180">
        <f>S219*H219</f>
        <v>8.5500000000000003E-3</v>
      </c>
      <c r="AR219" s="16" t="s">
        <v>214</v>
      </c>
      <c r="AT219" s="16" t="s">
        <v>118</v>
      </c>
      <c r="AU219" s="16" t="s">
        <v>83</v>
      </c>
      <c r="AY219" s="16" t="s">
        <v>116</v>
      </c>
      <c r="BE219" s="181">
        <f>IF(N219="základní",J219,0)</f>
        <v>0</v>
      </c>
      <c r="BF219" s="181">
        <f>IF(N219="snížená",J219,0)</f>
        <v>0</v>
      </c>
      <c r="BG219" s="181">
        <f>IF(N219="zákl. přenesená",J219,0)</f>
        <v>0</v>
      </c>
      <c r="BH219" s="181">
        <f>IF(N219="sníž. přenesená",J219,0)</f>
        <v>0</v>
      </c>
      <c r="BI219" s="181">
        <f>IF(N219="nulová",J219,0)</f>
        <v>0</v>
      </c>
      <c r="BJ219" s="16" t="s">
        <v>81</v>
      </c>
      <c r="BK219" s="181">
        <f>ROUND(I219*H219,2)</f>
        <v>0</v>
      </c>
      <c r="BL219" s="16" t="s">
        <v>214</v>
      </c>
      <c r="BM219" s="16" t="s">
        <v>349</v>
      </c>
    </row>
    <row r="220" spans="2:65" s="1" customFormat="1" ht="16.5" customHeight="1">
      <c r="B220" s="33"/>
      <c r="C220" s="170" t="s">
        <v>350</v>
      </c>
      <c r="D220" s="170" t="s">
        <v>118</v>
      </c>
      <c r="E220" s="171" t="s">
        <v>351</v>
      </c>
      <c r="F220" s="172" t="s">
        <v>352</v>
      </c>
      <c r="G220" s="173" t="s">
        <v>233</v>
      </c>
      <c r="H220" s="174">
        <v>2.5</v>
      </c>
      <c r="I220" s="175"/>
      <c r="J220" s="176">
        <f>ROUND(I220*H220,2)</f>
        <v>0</v>
      </c>
      <c r="K220" s="172" t="s">
        <v>1</v>
      </c>
      <c r="L220" s="37"/>
      <c r="M220" s="177" t="s">
        <v>1</v>
      </c>
      <c r="N220" s="178" t="s">
        <v>44</v>
      </c>
      <c r="O220" s="59"/>
      <c r="P220" s="179">
        <f>O220*H220</f>
        <v>0</v>
      </c>
      <c r="Q220" s="179">
        <v>0</v>
      </c>
      <c r="R220" s="179">
        <f>Q220*H220</f>
        <v>0</v>
      </c>
      <c r="S220" s="179">
        <v>0</v>
      </c>
      <c r="T220" s="180">
        <f>S220*H220</f>
        <v>0</v>
      </c>
      <c r="AR220" s="16" t="s">
        <v>268</v>
      </c>
      <c r="AT220" s="16" t="s">
        <v>118</v>
      </c>
      <c r="AU220" s="16" t="s">
        <v>83</v>
      </c>
      <c r="AY220" s="16" t="s">
        <v>116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16" t="s">
        <v>81</v>
      </c>
      <c r="BK220" s="181">
        <f>ROUND(I220*H220,2)</f>
        <v>0</v>
      </c>
      <c r="BL220" s="16" t="s">
        <v>268</v>
      </c>
      <c r="BM220" s="16" t="s">
        <v>353</v>
      </c>
    </row>
    <row r="221" spans="2:65" s="12" customFormat="1" ht="11.25">
      <c r="B221" s="193"/>
      <c r="C221" s="194"/>
      <c r="D221" s="184" t="s">
        <v>125</v>
      </c>
      <c r="E221" s="195" t="s">
        <v>1</v>
      </c>
      <c r="F221" s="196" t="s">
        <v>354</v>
      </c>
      <c r="G221" s="194"/>
      <c r="H221" s="197">
        <v>2.5</v>
      </c>
      <c r="I221" s="198"/>
      <c r="J221" s="194"/>
      <c r="K221" s="194"/>
      <c r="L221" s="199"/>
      <c r="M221" s="200"/>
      <c r="N221" s="201"/>
      <c r="O221" s="201"/>
      <c r="P221" s="201"/>
      <c r="Q221" s="201"/>
      <c r="R221" s="201"/>
      <c r="S221" s="201"/>
      <c r="T221" s="202"/>
      <c r="AT221" s="203" t="s">
        <v>125</v>
      </c>
      <c r="AU221" s="203" t="s">
        <v>83</v>
      </c>
      <c r="AV221" s="12" t="s">
        <v>83</v>
      </c>
      <c r="AW221" s="12" t="s">
        <v>36</v>
      </c>
      <c r="AX221" s="12" t="s">
        <v>81</v>
      </c>
      <c r="AY221" s="203" t="s">
        <v>116</v>
      </c>
    </row>
    <row r="222" spans="2:65" s="1" customFormat="1" ht="16.5" customHeight="1">
      <c r="B222" s="33"/>
      <c r="C222" s="170" t="s">
        <v>355</v>
      </c>
      <c r="D222" s="170" t="s">
        <v>118</v>
      </c>
      <c r="E222" s="171" t="s">
        <v>356</v>
      </c>
      <c r="F222" s="172" t="s">
        <v>357</v>
      </c>
      <c r="G222" s="173" t="s">
        <v>233</v>
      </c>
      <c r="H222" s="174">
        <v>10</v>
      </c>
      <c r="I222" s="175"/>
      <c r="J222" s="176">
        <f>ROUND(I222*H222,2)</f>
        <v>0</v>
      </c>
      <c r="K222" s="172" t="s">
        <v>1</v>
      </c>
      <c r="L222" s="37"/>
      <c r="M222" s="177" t="s">
        <v>1</v>
      </c>
      <c r="N222" s="178" t="s">
        <v>44</v>
      </c>
      <c r="O222" s="59"/>
      <c r="P222" s="179">
        <f>O222*H222</f>
        <v>0</v>
      </c>
      <c r="Q222" s="179">
        <v>0</v>
      </c>
      <c r="R222" s="179">
        <f>Q222*H222</f>
        <v>0</v>
      </c>
      <c r="S222" s="179">
        <v>0</v>
      </c>
      <c r="T222" s="180">
        <f>S222*H222</f>
        <v>0</v>
      </c>
      <c r="AR222" s="16" t="s">
        <v>268</v>
      </c>
      <c r="AT222" s="16" t="s">
        <v>118</v>
      </c>
      <c r="AU222" s="16" t="s">
        <v>83</v>
      </c>
      <c r="AY222" s="16" t="s">
        <v>116</v>
      </c>
      <c r="BE222" s="181">
        <f>IF(N222="základní",J222,0)</f>
        <v>0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16" t="s">
        <v>81</v>
      </c>
      <c r="BK222" s="181">
        <f>ROUND(I222*H222,2)</f>
        <v>0</v>
      </c>
      <c r="BL222" s="16" t="s">
        <v>268</v>
      </c>
      <c r="BM222" s="16" t="s">
        <v>358</v>
      </c>
    </row>
    <row r="223" spans="2:65" s="1" customFormat="1" ht="16.5" customHeight="1">
      <c r="B223" s="33"/>
      <c r="C223" s="226" t="s">
        <v>359</v>
      </c>
      <c r="D223" s="226" t="s">
        <v>250</v>
      </c>
      <c r="E223" s="227" t="s">
        <v>360</v>
      </c>
      <c r="F223" s="228" t="s">
        <v>361</v>
      </c>
      <c r="G223" s="229" t="s">
        <v>233</v>
      </c>
      <c r="H223" s="230">
        <v>10</v>
      </c>
      <c r="I223" s="231"/>
      <c r="J223" s="232">
        <f>ROUND(I223*H223,2)</f>
        <v>0</v>
      </c>
      <c r="K223" s="228" t="s">
        <v>322</v>
      </c>
      <c r="L223" s="233"/>
      <c r="M223" s="234" t="s">
        <v>1</v>
      </c>
      <c r="N223" s="235" t="s">
        <v>44</v>
      </c>
      <c r="O223" s="59"/>
      <c r="P223" s="179">
        <f>O223*H223</f>
        <v>0</v>
      </c>
      <c r="Q223" s="179">
        <v>2.7999999999999998E-4</v>
      </c>
      <c r="R223" s="179">
        <f>Q223*H223</f>
        <v>2.7999999999999995E-3</v>
      </c>
      <c r="S223" s="179">
        <v>0</v>
      </c>
      <c r="T223" s="180">
        <f>S223*H223</f>
        <v>0</v>
      </c>
      <c r="AR223" s="16" t="s">
        <v>274</v>
      </c>
      <c r="AT223" s="16" t="s">
        <v>250</v>
      </c>
      <c r="AU223" s="16" t="s">
        <v>83</v>
      </c>
      <c r="AY223" s="16" t="s">
        <v>116</v>
      </c>
      <c r="BE223" s="181">
        <f>IF(N223="základní",J223,0)</f>
        <v>0</v>
      </c>
      <c r="BF223" s="181">
        <f>IF(N223="snížená",J223,0)</f>
        <v>0</v>
      </c>
      <c r="BG223" s="181">
        <f>IF(N223="zákl. přenesená",J223,0)</f>
        <v>0</v>
      </c>
      <c r="BH223" s="181">
        <f>IF(N223="sníž. přenesená",J223,0)</f>
        <v>0</v>
      </c>
      <c r="BI223" s="181">
        <f>IF(N223="nulová",J223,0)</f>
        <v>0</v>
      </c>
      <c r="BJ223" s="16" t="s">
        <v>81</v>
      </c>
      <c r="BK223" s="181">
        <f>ROUND(I223*H223,2)</f>
        <v>0</v>
      </c>
      <c r="BL223" s="16" t="s">
        <v>268</v>
      </c>
      <c r="BM223" s="16" t="s">
        <v>362</v>
      </c>
    </row>
    <row r="224" spans="2:65" s="12" customFormat="1" ht="11.25">
      <c r="B224" s="193"/>
      <c r="C224" s="194"/>
      <c r="D224" s="184" t="s">
        <v>125</v>
      </c>
      <c r="E224" s="195" t="s">
        <v>1</v>
      </c>
      <c r="F224" s="196" t="s">
        <v>363</v>
      </c>
      <c r="G224" s="194"/>
      <c r="H224" s="197">
        <v>10</v>
      </c>
      <c r="I224" s="198"/>
      <c r="J224" s="194"/>
      <c r="K224" s="194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125</v>
      </c>
      <c r="AU224" s="203" t="s">
        <v>83</v>
      </c>
      <c r="AV224" s="12" t="s">
        <v>83</v>
      </c>
      <c r="AW224" s="12" t="s">
        <v>36</v>
      </c>
      <c r="AX224" s="12" t="s">
        <v>81</v>
      </c>
      <c r="AY224" s="203" t="s">
        <v>116</v>
      </c>
    </row>
    <row r="225" spans="2:65" s="1" customFormat="1" ht="16.5" customHeight="1">
      <c r="B225" s="33"/>
      <c r="C225" s="170" t="s">
        <v>364</v>
      </c>
      <c r="D225" s="170" t="s">
        <v>118</v>
      </c>
      <c r="E225" s="171" t="s">
        <v>365</v>
      </c>
      <c r="F225" s="172" t="s">
        <v>366</v>
      </c>
      <c r="G225" s="173" t="s">
        <v>233</v>
      </c>
      <c r="H225" s="174">
        <v>18</v>
      </c>
      <c r="I225" s="175"/>
      <c r="J225" s="176">
        <f>ROUND(I225*H225,2)</f>
        <v>0</v>
      </c>
      <c r="K225" s="172" t="s">
        <v>1</v>
      </c>
      <c r="L225" s="37"/>
      <c r="M225" s="177" t="s">
        <v>1</v>
      </c>
      <c r="N225" s="178" t="s">
        <v>44</v>
      </c>
      <c r="O225" s="59"/>
      <c r="P225" s="179">
        <f>O225*H225</f>
        <v>0</v>
      </c>
      <c r="Q225" s="179">
        <v>0</v>
      </c>
      <c r="R225" s="179">
        <f>Q225*H225</f>
        <v>0</v>
      </c>
      <c r="S225" s="179">
        <v>0</v>
      </c>
      <c r="T225" s="180">
        <f>S225*H225</f>
        <v>0</v>
      </c>
      <c r="AR225" s="16" t="s">
        <v>268</v>
      </c>
      <c r="AT225" s="16" t="s">
        <v>118</v>
      </c>
      <c r="AU225" s="16" t="s">
        <v>83</v>
      </c>
      <c r="AY225" s="16" t="s">
        <v>116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16" t="s">
        <v>81</v>
      </c>
      <c r="BK225" s="181">
        <f>ROUND(I225*H225,2)</f>
        <v>0</v>
      </c>
      <c r="BL225" s="16" t="s">
        <v>268</v>
      </c>
      <c r="BM225" s="16" t="s">
        <v>367</v>
      </c>
    </row>
    <row r="226" spans="2:65" s="1" customFormat="1" ht="16.5" customHeight="1">
      <c r="B226" s="33"/>
      <c r="C226" s="226" t="s">
        <v>368</v>
      </c>
      <c r="D226" s="226" t="s">
        <v>250</v>
      </c>
      <c r="E226" s="227" t="s">
        <v>369</v>
      </c>
      <c r="F226" s="228" t="s">
        <v>370</v>
      </c>
      <c r="G226" s="229" t="s">
        <v>233</v>
      </c>
      <c r="H226" s="230">
        <v>8</v>
      </c>
      <c r="I226" s="231"/>
      <c r="J226" s="232">
        <f>ROUND(I226*H226,2)</f>
        <v>0</v>
      </c>
      <c r="K226" s="228" t="s">
        <v>1</v>
      </c>
      <c r="L226" s="233"/>
      <c r="M226" s="234" t="s">
        <v>1</v>
      </c>
      <c r="N226" s="235" t="s">
        <v>44</v>
      </c>
      <c r="O226" s="59"/>
      <c r="P226" s="179">
        <f>O226*H226</f>
        <v>0</v>
      </c>
      <c r="Q226" s="179">
        <v>1.0499999999999999E-3</v>
      </c>
      <c r="R226" s="179">
        <f>Q226*H226</f>
        <v>8.3999999999999995E-3</v>
      </c>
      <c r="S226" s="179">
        <v>0</v>
      </c>
      <c r="T226" s="180">
        <f>S226*H226</f>
        <v>0</v>
      </c>
      <c r="AR226" s="16" t="s">
        <v>274</v>
      </c>
      <c r="AT226" s="16" t="s">
        <v>250</v>
      </c>
      <c r="AU226" s="16" t="s">
        <v>83</v>
      </c>
      <c r="AY226" s="16" t="s">
        <v>116</v>
      </c>
      <c r="BE226" s="181">
        <f>IF(N226="základní",J226,0)</f>
        <v>0</v>
      </c>
      <c r="BF226" s="181">
        <f>IF(N226="snížená",J226,0)</f>
        <v>0</v>
      </c>
      <c r="BG226" s="181">
        <f>IF(N226="zákl. přenesená",J226,0)</f>
        <v>0</v>
      </c>
      <c r="BH226" s="181">
        <f>IF(N226="sníž. přenesená",J226,0)</f>
        <v>0</v>
      </c>
      <c r="BI226" s="181">
        <f>IF(N226="nulová",J226,0)</f>
        <v>0</v>
      </c>
      <c r="BJ226" s="16" t="s">
        <v>81</v>
      </c>
      <c r="BK226" s="181">
        <f>ROUND(I226*H226,2)</f>
        <v>0</v>
      </c>
      <c r="BL226" s="16" t="s">
        <v>268</v>
      </c>
      <c r="BM226" s="16" t="s">
        <v>371</v>
      </c>
    </row>
    <row r="227" spans="2:65" s="12" customFormat="1" ht="11.25">
      <c r="B227" s="193"/>
      <c r="C227" s="194"/>
      <c r="D227" s="184" t="s">
        <v>125</v>
      </c>
      <c r="E227" s="195" t="s">
        <v>1</v>
      </c>
      <c r="F227" s="196" t="s">
        <v>372</v>
      </c>
      <c r="G227" s="194"/>
      <c r="H227" s="197">
        <v>8</v>
      </c>
      <c r="I227" s="198"/>
      <c r="J227" s="194"/>
      <c r="K227" s="194"/>
      <c r="L227" s="199"/>
      <c r="M227" s="200"/>
      <c r="N227" s="201"/>
      <c r="O227" s="201"/>
      <c r="P227" s="201"/>
      <c r="Q227" s="201"/>
      <c r="R227" s="201"/>
      <c r="S227" s="201"/>
      <c r="T227" s="202"/>
      <c r="AT227" s="203" t="s">
        <v>125</v>
      </c>
      <c r="AU227" s="203" t="s">
        <v>83</v>
      </c>
      <c r="AV227" s="12" t="s">
        <v>83</v>
      </c>
      <c r="AW227" s="12" t="s">
        <v>36</v>
      </c>
      <c r="AX227" s="12" t="s">
        <v>81</v>
      </c>
      <c r="AY227" s="203" t="s">
        <v>116</v>
      </c>
    </row>
    <row r="228" spans="2:65" s="1" customFormat="1" ht="16.5" customHeight="1">
      <c r="B228" s="33"/>
      <c r="C228" s="226" t="s">
        <v>373</v>
      </c>
      <c r="D228" s="226" t="s">
        <v>250</v>
      </c>
      <c r="E228" s="227" t="s">
        <v>374</v>
      </c>
      <c r="F228" s="228" t="s">
        <v>375</v>
      </c>
      <c r="G228" s="229" t="s">
        <v>233</v>
      </c>
      <c r="H228" s="230">
        <v>10</v>
      </c>
      <c r="I228" s="231"/>
      <c r="J228" s="232">
        <f>ROUND(I228*H228,2)</f>
        <v>0</v>
      </c>
      <c r="K228" s="228" t="s">
        <v>1</v>
      </c>
      <c r="L228" s="233"/>
      <c r="M228" s="234" t="s">
        <v>1</v>
      </c>
      <c r="N228" s="235" t="s">
        <v>44</v>
      </c>
      <c r="O228" s="59"/>
      <c r="P228" s="179">
        <f>O228*H228</f>
        <v>0</v>
      </c>
      <c r="Q228" s="179">
        <v>1.0499999999999999E-3</v>
      </c>
      <c r="R228" s="179">
        <f>Q228*H228</f>
        <v>1.0499999999999999E-2</v>
      </c>
      <c r="S228" s="179">
        <v>0</v>
      </c>
      <c r="T228" s="180">
        <f>S228*H228</f>
        <v>0</v>
      </c>
      <c r="AR228" s="16" t="s">
        <v>274</v>
      </c>
      <c r="AT228" s="16" t="s">
        <v>250</v>
      </c>
      <c r="AU228" s="16" t="s">
        <v>83</v>
      </c>
      <c r="AY228" s="16" t="s">
        <v>116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16" t="s">
        <v>81</v>
      </c>
      <c r="BK228" s="181">
        <f>ROUND(I228*H228,2)</f>
        <v>0</v>
      </c>
      <c r="BL228" s="16" t="s">
        <v>268</v>
      </c>
      <c r="BM228" s="16" t="s">
        <v>376</v>
      </c>
    </row>
    <row r="229" spans="2:65" s="12" customFormat="1" ht="11.25">
      <c r="B229" s="193"/>
      <c r="C229" s="194"/>
      <c r="D229" s="184" t="s">
        <v>125</v>
      </c>
      <c r="E229" s="195" t="s">
        <v>1</v>
      </c>
      <c r="F229" s="196" t="s">
        <v>377</v>
      </c>
      <c r="G229" s="194"/>
      <c r="H229" s="197">
        <v>10</v>
      </c>
      <c r="I229" s="198"/>
      <c r="J229" s="194"/>
      <c r="K229" s="194"/>
      <c r="L229" s="199"/>
      <c r="M229" s="200"/>
      <c r="N229" s="201"/>
      <c r="O229" s="201"/>
      <c r="P229" s="201"/>
      <c r="Q229" s="201"/>
      <c r="R229" s="201"/>
      <c r="S229" s="201"/>
      <c r="T229" s="202"/>
      <c r="AT229" s="203" t="s">
        <v>125</v>
      </c>
      <c r="AU229" s="203" t="s">
        <v>83</v>
      </c>
      <c r="AV229" s="12" t="s">
        <v>83</v>
      </c>
      <c r="AW229" s="12" t="s">
        <v>36</v>
      </c>
      <c r="AX229" s="12" t="s">
        <v>81</v>
      </c>
      <c r="AY229" s="203" t="s">
        <v>116</v>
      </c>
    </row>
    <row r="230" spans="2:65" s="1" customFormat="1" ht="16.5" customHeight="1">
      <c r="B230" s="33"/>
      <c r="C230" s="170" t="s">
        <v>378</v>
      </c>
      <c r="D230" s="170" t="s">
        <v>118</v>
      </c>
      <c r="E230" s="171" t="s">
        <v>379</v>
      </c>
      <c r="F230" s="172" t="s">
        <v>380</v>
      </c>
      <c r="G230" s="173" t="s">
        <v>233</v>
      </c>
      <c r="H230" s="174">
        <v>2.5</v>
      </c>
      <c r="I230" s="175"/>
      <c r="J230" s="176">
        <f>ROUND(I230*H230,2)</f>
        <v>0</v>
      </c>
      <c r="K230" s="172" t="s">
        <v>140</v>
      </c>
      <c r="L230" s="37"/>
      <c r="M230" s="177" t="s">
        <v>1</v>
      </c>
      <c r="N230" s="178" t="s">
        <v>44</v>
      </c>
      <c r="O230" s="59"/>
      <c r="P230" s="179">
        <f>O230*H230</f>
        <v>0</v>
      </c>
      <c r="Q230" s="179">
        <v>2.3000000000000001E-4</v>
      </c>
      <c r="R230" s="179">
        <f>Q230*H230</f>
        <v>5.7499999999999999E-4</v>
      </c>
      <c r="S230" s="179">
        <v>0</v>
      </c>
      <c r="T230" s="180">
        <f>S230*H230</f>
        <v>0</v>
      </c>
      <c r="AR230" s="16" t="s">
        <v>268</v>
      </c>
      <c r="AT230" s="16" t="s">
        <v>118</v>
      </c>
      <c r="AU230" s="16" t="s">
        <v>83</v>
      </c>
      <c r="AY230" s="16" t="s">
        <v>116</v>
      </c>
      <c r="BE230" s="181">
        <f>IF(N230="základní",J230,0)</f>
        <v>0</v>
      </c>
      <c r="BF230" s="181">
        <f>IF(N230="snížená",J230,0)</f>
        <v>0</v>
      </c>
      <c r="BG230" s="181">
        <f>IF(N230="zákl. přenesená",J230,0)</f>
        <v>0</v>
      </c>
      <c r="BH230" s="181">
        <f>IF(N230="sníž. přenesená",J230,0)</f>
        <v>0</v>
      </c>
      <c r="BI230" s="181">
        <f>IF(N230="nulová",J230,0)</f>
        <v>0</v>
      </c>
      <c r="BJ230" s="16" t="s">
        <v>81</v>
      </c>
      <c r="BK230" s="181">
        <f>ROUND(I230*H230,2)</f>
        <v>0</v>
      </c>
      <c r="BL230" s="16" t="s">
        <v>268</v>
      </c>
      <c r="BM230" s="16" t="s">
        <v>381</v>
      </c>
    </row>
    <row r="231" spans="2:65" s="1" customFormat="1" ht="16.5" customHeight="1">
      <c r="B231" s="33"/>
      <c r="C231" s="226" t="s">
        <v>382</v>
      </c>
      <c r="D231" s="226" t="s">
        <v>250</v>
      </c>
      <c r="E231" s="227" t="s">
        <v>383</v>
      </c>
      <c r="F231" s="228" t="s">
        <v>384</v>
      </c>
      <c r="G231" s="229" t="s">
        <v>233</v>
      </c>
      <c r="H231" s="230">
        <v>2.5</v>
      </c>
      <c r="I231" s="231"/>
      <c r="J231" s="232">
        <f>ROUND(I231*H231,2)</f>
        <v>0</v>
      </c>
      <c r="K231" s="228" t="s">
        <v>140</v>
      </c>
      <c r="L231" s="233"/>
      <c r="M231" s="234" t="s">
        <v>1</v>
      </c>
      <c r="N231" s="235" t="s">
        <v>44</v>
      </c>
      <c r="O231" s="59"/>
      <c r="P231" s="179">
        <f>O231*H231</f>
        <v>0</v>
      </c>
      <c r="Q231" s="179">
        <v>1.0800000000000001E-2</v>
      </c>
      <c r="R231" s="179">
        <f>Q231*H231</f>
        <v>2.7000000000000003E-2</v>
      </c>
      <c r="S231" s="179">
        <v>0</v>
      </c>
      <c r="T231" s="180">
        <f>S231*H231</f>
        <v>0</v>
      </c>
      <c r="AR231" s="16" t="s">
        <v>334</v>
      </c>
      <c r="AT231" s="16" t="s">
        <v>250</v>
      </c>
      <c r="AU231" s="16" t="s">
        <v>83</v>
      </c>
      <c r="AY231" s="16" t="s">
        <v>116</v>
      </c>
      <c r="BE231" s="181">
        <f>IF(N231="základní",J231,0)</f>
        <v>0</v>
      </c>
      <c r="BF231" s="181">
        <f>IF(N231="snížená",J231,0)</f>
        <v>0</v>
      </c>
      <c r="BG231" s="181">
        <f>IF(N231="zákl. přenesená",J231,0)</f>
        <v>0</v>
      </c>
      <c r="BH231" s="181">
        <f>IF(N231="sníž. přenesená",J231,0)</f>
        <v>0</v>
      </c>
      <c r="BI231" s="181">
        <f>IF(N231="nulová",J231,0)</f>
        <v>0</v>
      </c>
      <c r="BJ231" s="16" t="s">
        <v>81</v>
      </c>
      <c r="BK231" s="181">
        <f>ROUND(I231*H231,2)</f>
        <v>0</v>
      </c>
      <c r="BL231" s="16" t="s">
        <v>334</v>
      </c>
      <c r="BM231" s="16" t="s">
        <v>385</v>
      </c>
    </row>
    <row r="232" spans="2:65" s="12" customFormat="1" ht="11.25">
      <c r="B232" s="193"/>
      <c r="C232" s="194"/>
      <c r="D232" s="184" t="s">
        <v>125</v>
      </c>
      <c r="E232" s="195" t="s">
        <v>1</v>
      </c>
      <c r="F232" s="196" t="s">
        <v>386</v>
      </c>
      <c r="G232" s="194"/>
      <c r="H232" s="197">
        <v>2.5</v>
      </c>
      <c r="I232" s="198"/>
      <c r="J232" s="194"/>
      <c r="K232" s="194"/>
      <c r="L232" s="199"/>
      <c r="M232" s="200"/>
      <c r="N232" s="201"/>
      <c r="O232" s="201"/>
      <c r="P232" s="201"/>
      <c r="Q232" s="201"/>
      <c r="R232" s="201"/>
      <c r="S232" s="201"/>
      <c r="T232" s="202"/>
      <c r="AT232" s="203" t="s">
        <v>125</v>
      </c>
      <c r="AU232" s="203" t="s">
        <v>83</v>
      </c>
      <c r="AV232" s="12" t="s">
        <v>83</v>
      </c>
      <c r="AW232" s="12" t="s">
        <v>36</v>
      </c>
      <c r="AX232" s="12" t="s">
        <v>81</v>
      </c>
      <c r="AY232" s="203" t="s">
        <v>116</v>
      </c>
    </row>
    <row r="233" spans="2:65" s="1" customFormat="1" ht="16.5" customHeight="1">
      <c r="B233" s="33"/>
      <c r="C233" s="170" t="s">
        <v>387</v>
      </c>
      <c r="D233" s="170" t="s">
        <v>118</v>
      </c>
      <c r="E233" s="171" t="s">
        <v>388</v>
      </c>
      <c r="F233" s="172" t="s">
        <v>389</v>
      </c>
      <c r="G233" s="173" t="s">
        <v>233</v>
      </c>
      <c r="H233" s="174">
        <v>12.5</v>
      </c>
      <c r="I233" s="175"/>
      <c r="J233" s="176">
        <f>ROUND(I233*H233,2)</f>
        <v>0</v>
      </c>
      <c r="K233" s="172" t="s">
        <v>1</v>
      </c>
      <c r="L233" s="37"/>
      <c r="M233" s="177" t="s">
        <v>1</v>
      </c>
      <c r="N233" s="178" t="s">
        <v>44</v>
      </c>
      <c r="O233" s="59"/>
      <c r="P233" s="179">
        <f>O233*H233</f>
        <v>0</v>
      </c>
      <c r="Q233" s="179">
        <v>0</v>
      </c>
      <c r="R233" s="179">
        <f>Q233*H233</f>
        <v>0</v>
      </c>
      <c r="S233" s="179">
        <v>0</v>
      </c>
      <c r="T233" s="180">
        <f>S233*H233</f>
        <v>0</v>
      </c>
      <c r="AR233" s="16" t="s">
        <v>268</v>
      </c>
      <c r="AT233" s="16" t="s">
        <v>118</v>
      </c>
      <c r="AU233" s="16" t="s">
        <v>83</v>
      </c>
      <c r="AY233" s="16" t="s">
        <v>116</v>
      </c>
      <c r="BE233" s="181">
        <f>IF(N233="základní",J233,0)</f>
        <v>0</v>
      </c>
      <c r="BF233" s="181">
        <f>IF(N233="snížená",J233,0)</f>
        <v>0</v>
      </c>
      <c r="BG233" s="181">
        <f>IF(N233="zákl. přenesená",J233,0)</f>
        <v>0</v>
      </c>
      <c r="BH233" s="181">
        <f>IF(N233="sníž. přenesená",J233,0)</f>
        <v>0</v>
      </c>
      <c r="BI233" s="181">
        <f>IF(N233="nulová",J233,0)</f>
        <v>0</v>
      </c>
      <c r="BJ233" s="16" t="s">
        <v>81</v>
      </c>
      <c r="BK233" s="181">
        <f>ROUND(I233*H233,2)</f>
        <v>0</v>
      </c>
      <c r="BL233" s="16" t="s">
        <v>268</v>
      </c>
      <c r="BM233" s="16" t="s">
        <v>390</v>
      </c>
    </row>
    <row r="234" spans="2:65" s="12" customFormat="1" ht="11.25">
      <c r="B234" s="193"/>
      <c r="C234" s="194"/>
      <c r="D234" s="184" t="s">
        <v>125</v>
      </c>
      <c r="E234" s="195" t="s">
        <v>1</v>
      </c>
      <c r="F234" s="196" t="s">
        <v>391</v>
      </c>
      <c r="G234" s="194"/>
      <c r="H234" s="197">
        <v>10</v>
      </c>
      <c r="I234" s="198"/>
      <c r="J234" s="194"/>
      <c r="K234" s="194"/>
      <c r="L234" s="199"/>
      <c r="M234" s="200"/>
      <c r="N234" s="201"/>
      <c r="O234" s="201"/>
      <c r="P234" s="201"/>
      <c r="Q234" s="201"/>
      <c r="R234" s="201"/>
      <c r="S234" s="201"/>
      <c r="T234" s="202"/>
      <c r="AT234" s="203" t="s">
        <v>125</v>
      </c>
      <c r="AU234" s="203" t="s">
        <v>83</v>
      </c>
      <c r="AV234" s="12" t="s">
        <v>83</v>
      </c>
      <c r="AW234" s="12" t="s">
        <v>36</v>
      </c>
      <c r="AX234" s="12" t="s">
        <v>73</v>
      </c>
      <c r="AY234" s="203" t="s">
        <v>116</v>
      </c>
    </row>
    <row r="235" spans="2:65" s="12" customFormat="1" ht="11.25">
      <c r="B235" s="193"/>
      <c r="C235" s="194"/>
      <c r="D235" s="184" t="s">
        <v>125</v>
      </c>
      <c r="E235" s="195" t="s">
        <v>1</v>
      </c>
      <c r="F235" s="196" t="s">
        <v>392</v>
      </c>
      <c r="G235" s="194"/>
      <c r="H235" s="197">
        <v>2.5</v>
      </c>
      <c r="I235" s="198"/>
      <c r="J235" s="194"/>
      <c r="K235" s="194"/>
      <c r="L235" s="199"/>
      <c r="M235" s="200"/>
      <c r="N235" s="201"/>
      <c r="O235" s="201"/>
      <c r="P235" s="201"/>
      <c r="Q235" s="201"/>
      <c r="R235" s="201"/>
      <c r="S235" s="201"/>
      <c r="T235" s="202"/>
      <c r="AT235" s="203" t="s">
        <v>125</v>
      </c>
      <c r="AU235" s="203" t="s">
        <v>83</v>
      </c>
      <c r="AV235" s="12" t="s">
        <v>83</v>
      </c>
      <c r="AW235" s="12" t="s">
        <v>36</v>
      </c>
      <c r="AX235" s="12" t="s">
        <v>73</v>
      </c>
      <c r="AY235" s="203" t="s">
        <v>116</v>
      </c>
    </row>
    <row r="236" spans="2:65" s="14" customFormat="1" ht="11.25">
      <c r="B236" s="215"/>
      <c r="C236" s="216"/>
      <c r="D236" s="184" t="s">
        <v>125</v>
      </c>
      <c r="E236" s="217" t="s">
        <v>1</v>
      </c>
      <c r="F236" s="218" t="s">
        <v>213</v>
      </c>
      <c r="G236" s="216"/>
      <c r="H236" s="219">
        <v>12.5</v>
      </c>
      <c r="I236" s="220"/>
      <c r="J236" s="216"/>
      <c r="K236" s="216"/>
      <c r="L236" s="221"/>
      <c r="M236" s="222"/>
      <c r="N236" s="223"/>
      <c r="O236" s="223"/>
      <c r="P236" s="223"/>
      <c r="Q236" s="223"/>
      <c r="R236" s="223"/>
      <c r="S236" s="223"/>
      <c r="T236" s="224"/>
      <c r="AT236" s="225" t="s">
        <v>125</v>
      </c>
      <c r="AU236" s="225" t="s">
        <v>83</v>
      </c>
      <c r="AV236" s="14" t="s">
        <v>123</v>
      </c>
      <c r="AW236" s="14" t="s">
        <v>36</v>
      </c>
      <c r="AX236" s="14" t="s">
        <v>81</v>
      </c>
      <c r="AY236" s="225" t="s">
        <v>116</v>
      </c>
    </row>
    <row r="237" spans="2:65" s="1" customFormat="1" ht="16.5" customHeight="1">
      <c r="B237" s="33"/>
      <c r="C237" s="170" t="s">
        <v>393</v>
      </c>
      <c r="D237" s="170" t="s">
        <v>118</v>
      </c>
      <c r="E237" s="171" t="s">
        <v>394</v>
      </c>
      <c r="F237" s="172" t="s">
        <v>395</v>
      </c>
      <c r="G237" s="173" t="s">
        <v>233</v>
      </c>
      <c r="H237" s="174">
        <v>18</v>
      </c>
      <c r="I237" s="175"/>
      <c r="J237" s="176">
        <f>ROUND(I237*H237,2)</f>
        <v>0</v>
      </c>
      <c r="K237" s="172" t="s">
        <v>1</v>
      </c>
      <c r="L237" s="37"/>
      <c r="M237" s="177" t="s">
        <v>1</v>
      </c>
      <c r="N237" s="178" t="s">
        <v>44</v>
      </c>
      <c r="O237" s="59"/>
      <c r="P237" s="179">
        <f>O237*H237</f>
        <v>0</v>
      </c>
      <c r="Q237" s="179">
        <v>0</v>
      </c>
      <c r="R237" s="179">
        <f>Q237*H237</f>
        <v>0</v>
      </c>
      <c r="S237" s="179">
        <v>0</v>
      </c>
      <c r="T237" s="180">
        <f>S237*H237</f>
        <v>0</v>
      </c>
      <c r="AR237" s="16" t="s">
        <v>268</v>
      </c>
      <c r="AT237" s="16" t="s">
        <v>118</v>
      </c>
      <c r="AU237" s="16" t="s">
        <v>83</v>
      </c>
      <c r="AY237" s="16" t="s">
        <v>116</v>
      </c>
      <c r="BE237" s="181">
        <f>IF(N237="základní",J237,0)</f>
        <v>0</v>
      </c>
      <c r="BF237" s="181">
        <f>IF(N237="snížená",J237,0)</f>
        <v>0</v>
      </c>
      <c r="BG237" s="181">
        <f>IF(N237="zákl. přenesená",J237,0)</f>
        <v>0</v>
      </c>
      <c r="BH237" s="181">
        <f>IF(N237="sníž. přenesená",J237,0)</f>
        <v>0</v>
      </c>
      <c r="BI237" s="181">
        <f>IF(N237="nulová",J237,0)</f>
        <v>0</v>
      </c>
      <c r="BJ237" s="16" t="s">
        <v>81</v>
      </c>
      <c r="BK237" s="181">
        <f>ROUND(I237*H237,2)</f>
        <v>0</v>
      </c>
      <c r="BL237" s="16" t="s">
        <v>268</v>
      </c>
      <c r="BM237" s="16" t="s">
        <v>396</v>
      </c>
    </row>
    <row r="238" spans="2:65" s="12" customFormat="1" ht="11.25">
      <c r="B238" s="193"/>
      <c r="C238" s="194"/>
      <c r="D238" s="184" t="s">
        <v>125</v>
      </c>
      <c r="E238" s="195" t="s">
        <v>1</v>
      </c>
      <c r="F238" s="196" t="s">
        <v>397</v>
      </c>
      <c r="G238" s="194"/>
      <c r="H238" s="197">
        <v>10</v>
      </c>
      <c r="I238" s="198"/>
      <c r="J238" s="194"/>
      <c r="K238" s="194"/>
      <c r="L238" s="199"/>
      <c r="M238" s="200"/>
      <c r="N238" s="201"/>
      <c r="O238" s="201"/>
      <c r="P238" s="201"/>
      <c r="Q238" s="201"/>
      <c r="R238" s="201"/>
      <c r="S238" s="201"/>
      <c r="T238" s="202"/>
      <c r="AT238" s="203" t="s">
        <v>125</v>
      </c>
      <c r="AU238" s="203" t="s">
        <v>83</v>
      </c>
      <c r="AV238" s="12" t="s">
        <v>83</v>
      </c>
      <c r="AW238" s="12" t="s">
        <v>36</v>
      </c>
      <c r="AX238" s="12" t="s">
        <v>73</v>
      </c>
      <c r="AY238" s="203" t="s">
        <v>116</v>
      </c>
    </row>
    <row r="239" spans="2:65" s="12" customFormat="1" ht="11.25">
      <c r="B239" s="193"/>
      <c r="C239" s="194"/>
      <c r="D239" s="184" t="s">
        <v>125</v>
      </c>
      <c r="E239" s="195" t="s">
        <v>1</v>
      </c>
      <c r="F239" s="196" t="s">
        <v>398</v>
      </c>
      <c r="G239" s="194"/>
      <c r="H239" s="197">
        <v>8</v>
      </c>
      <c r="I239" s="198"/>
      <c r="J239" s="194"/>
      <c r="K239" s="194"/>
      <c r="L239" s="199"/>
      <c r="M239" s="200"/>
      <c r="N239" s="201"/>
      <c r="O239" s="201"/>
      <c r="P239" s="201"/>
      <c r="Q239" s="201"/>
      <c r="R239" s="201"/>
      <c r="S239" s="201"/>
      <c r="T239" s="202"/>
      <c r="AT239" s="203" t="s">
        <v>125</v>
      </c>
      <c r="AU239" s="203" t="s">
        <v>83</v>
      </c>
      <c r="AV239" s="12" t="s">
        <v>83</v>
      </c>
      <c r="AW239" s="12" t="s">
        <v>36</v>
      </c>
      <c r="AX239" s="12" t="s">
        <v>73</v>
      </c>
      <c r="AY239" s="203" t="s">
        <v>116</v>
      </c>
    </row>
    <row r="240" spans="2:65" s="14" customFormat="1" ht="11.25">
      <c r="B240" s="215"/>
      <c r="C240" s="216"/>
      <c r="D240" s="184" t="s">
        <v>125</v>
      </c>
      <c r="E240" s="217" t="s">
        <v>1</v>
      </c>
      <c r="F240" s="218" t="s">
        <v>213</v>
      </c>
      <c r="G240" s="216"/>
      <c r="H240" s="219">
        <v>18</v>
      </c>
      <c r="I240" s="220"/>
      <c r="J240" s="216"/>
      <c r="K240" s="216"/>
      <c r="L240" s="221"/>
      <c r="M240" s="222"/>
      <c r="N240" s="223"/>
      <c r="O240" s="223"/>
      <c r="P240" s="223"/>
      <c r="Q240" s="223"/>
      <c r="R240" s="223"/>
      <c r="S240" s="223"/>
      <c r="T240" s="224"/>
      <c r="AT240" s="225" t="s">
        <v>125</v>
      </c>
      <c r="AU240" s="225" t="s">
        <v>83</v>
      </c>
      <c r="AV240" s="14" t="s">
        <v>123</v>
      </c>
      <c r="AW240" s="14" t="s">
        <v>36</v>
      </c>
      <c r="AX240" s="14" t="s">
        <v>81</v>
      </c>
      <c r="AY240" s="225" t="s">
        <v>116</v>
      </c>
    </row>
    <row r="241" spans="2:65" s="1" customFormat="1" ht="16.5" customHeight="1">
      <c r="B241" s="33"/>
      <c r="C241" s="170" t="s">
        <v>399</v>
      </c>
      <c r="D241" s="170" t="s">
        <v>118</v>
      </c>
      <c r="E241" s="171" t="s">
        <v>400</v>
      </c>
      <c r="F241" s="172" t="s">
        <v>401</v>
      </c>
      <c r="G241" s="173" t="s">
        <v>233</v>
      </c>
      <c r="H241" s="174">
        <v>10</v>
      </c>
      <c r="I241" s="175"/>
      <c r="J241" s="176">
        <f>ROUND(I241*H241,2)</f>
        <v>0</v>
      </c>
      <c r="K241" s="172" t="s">
        <v>1</v>
      </c>
      <c r="L241" s="37"/>
      <c r="M241" s="177" t="s">
        <v>1</v>
      </c>
      <c r="N241" s="178" t="s">
        <v>44</v>
      </c>
      <c r="O241" s="59"/>
      <c r="P241" s="179">
        <f>O241*H241</f>
        <v>0</v>
      </c>
      <c r="Q241" s="179">
        <v>0</v>
      </c>
      <c r="R241" s="179">
        <f>Q241*H241</f>
        <v>0</v>
      </c>
      <c r="S241" s="179">
        <v>0</v>
      </c>
      <c r="T241" s="180">
        <f>S241*H241</f>
        <v>0</v>
      </c>
      <c r="AR241" s="16" t="s">
        <v>268</v>
      </c>
      <c r="AT241" s="16" t="s">
        <v>118</v>
      </c>
      <c r="AU241" s="16" t="s">
        <v>83</v>
      </c>
      <c r="AY241" s="16" t="s">
        <v>116</v>
      </c>
      <c r="BE241" s="181">
        <f>IF(N241="základní",J241,0)</f>
        <v>0</v>
      </c>
      <c r="BF241" s="181">
        <f>IF(N241="snížená",J241,0)</f>
        <v>0</v>
      </c>
      <c r="BG241" s="181">
        <f>IF(N241="zákl. přenesená",J241,0)</f>
        <v>0</v>
      </c>
      <c r="BH241" s="181">
        <f>IF(N241="sníž. přenesená",J241,0)</f>
        <v>0</v>
      </c>
      <c r="BI241" s="181">
        <f>IF(N241="nulová",J241,0)</f>
        <v>0</v>
      </c>
      <c r="BJ241" s="16" t="s">
        <v>81</v>
      </c>
      <c r="BK241" s="181">
        <f>ROUND(I241*H241,2)</f>
        <v>0</v>
      </c>
      <c r="BL241" s="16" t="s">
        <v>268</v>
      </c>
      <c r="BM241" s="16" t="s">
        <v>402</v>
      </c>
    </row>
    <row r="242" spans="2:65" s="12" customFormat="1" ht="11.25">
      <c r="B242" s="193"/>
      <c r="C242" s="194"/>
      <c r="D242" s="184" t="s">
        <v>125</v>
      </c>
      <c r="E242" s="195" t="s">
        <v>1</v>
      </c>
      <c r="F242" s="196" t="s">
        <v>397</v>
      </c>
      <c r="G242" s="194"/>
      <c r="H242" s="197">
        <v>10</v>
      </c>
      <c r="I242" s="198"/>
      <c r="J242" s="194"/>
      <c r="K242" s="194"/>
      <c r="L242" s="199"/>
      <c r="M242" s="200"/>
      <c r="N242" s="201"/>
      <c r="O242" s="201"/>
      <c r="P242" s="201"/>
      <c r="Q242" s="201"/>
      <c r="R242" s="201"/>
      <c r="S242" s="201"/>
      <c r="T242" s="202"/>
      <c r="AT242" s="203" t="s">
        <v>125</v>
      </c>
      <c r="AU242" s="203" t="s">
        <v>83</v>
      </c>
      <c r="AV242" s="12" t="s">
        <v>83</v>
      </c>
      <c r="AW242" s="12" t="s">
        <v>36</v>
      </c>
      <c r="AX242" s="12" t="s">
        <v>81</v>
      </c>
      <c r="AY242" s="203" t="s">
        <v>116</v>
      </c>
    </row>
    <row r="243" spans="2:65" s="1" customFormat="1" ht="16.5" customHeight="1">
      <c r="B243" s="33"/>
      <c r="C243" s="170" t="s">
        <v>403</v>
      </c>
      <c r="D243" s="170" t="s">
        <v>118</v>
      </c>
      <c r="E243" s="171" t="s">
        <v>404</v>
      </c>
      <c r="F243" s="172" t="s">
        <v>405</v>
      </c>
      <c r="G243" s="173" t="s">
        <v>233</v>
      </c>
      <c r="H243" s="174">
        <v>18</v>
      </c>
      <c r="I243" s="175"/>
      <c r="J243" s="176">
        <f>ROUND(I243*H243,2)</f>
        <v>0</v>
      </c>
      <c r="K243" s="172" t="s">
        <v>1</v>
      </c>
      <c r="L243" s="37"/>
      <c r="M243" s="177" t="s">
        <v>1</v>
      </c>
      <c r="N243" s="178" t="s">
        <v>44</v>
      </c>
      <c r="O243" s="59"/>
      <c r="P243" s="179">
        <f>O243*H243</f>
        <v>0</v>
      </c>
      <c r="Q243" s="179">
        <v>0</v>
      </c>
      <c r="R243" s="179">
        <f>Q243*H243</f>
        <v>0</v>
      </c>
      <c r="S243" s="179">
        <v>0</v>
      </c>
      <c r="T243" s="180">
        <f>S243*H243</f>
        <v>0</v>
      </c>
      <c r="AR243" s="16" t="s">
        <v>268</v>
      </c>
      <c r="AT243" s="16" t="s">
        <v>118</v>
      </c>
      <c r="AU243" s="16" t="s">
        <v>83</v>
      </c>
      <c r="AY243" s="16" t="s">
        <v>116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16" t="s">
        <v>81</v>
      </c>
      <c r="BK243" s="181">
        <f>ROUND(I243*H243,2)</f>
        <v>0</v>
      </c>
      <c r="BL243" s="16" t="s">
        <v>268</v>
      </c>
      <c r="BM243" s="16" t="s">
        <v>406</v>
      </c>
    </row>
    <row r="244" spans="2:65" s="12" customFormat="1" ht="11.25">
      <c r="B244" s="193"/>
      <c r="C244" s="194"/>
      <c r="D244" s="184" t="s">
        <v>125</v>
      </c>
      <c r="E244" s="195" t="s">
        <v>1</v>
      </c>
      <c r="F244" s="196" t="s">
        <v>398</v>
      </c>
      <c r="G244" s="194"/>
      <c r="H244" s="197">
        <v>8</v>
      </c>
      <c r="I244" s="198"/>
      <c r="J244" s="194"/>
      <c r="K244" s="194"/>
      <c r="L244" s="199"/>
      <c r="M244" s="200"/>
      <c r="N244" s="201"/>
      <c r="O244" s="201"/>
      <c r="P244" s="201"/>
      <c r="Q244" s="201"/>
      <c r="R244" s="201"/>
      <c r="S244" s="201"/>
      <c r="T244" s="202"/>
      <c r="AT244" s="203" t="s">
        <v>125</v>
      </c>
      <c r="AU244" s="203" t="s">
        <v>83</v>
      </c>
      <c r="AV244" s="12" t="s">
        <v>83</v>
      </c>
      <c r="AW244" s="12" t="s">
        <v>36</v>
      </c>
      <c r="AX244" s="12" t="s">
        <v>73</v>
      </c>
      <c r="AY244" s="203" t="s">
        <v>116</v>
      </c>
    </row>
    <row r="245" spans="2:65" s="12" customFormat="1" ht="22.5">
      <c r="B245" s="193"/>
      <c r="C245" s="194"/>
      <c r="D245" s="184" t="s">
        <v>125</v>
      </c>
      <c r="E245" s="195" t="s">
        <v>1</v>
      </c>
      <c r="F245" s="196" t="s">
        <v>407</v>
      </c>
      <c r="G245" s="194"/>
      <c r="H245" s="197">
        <v>10</v>
      </c>
      <c r="I245" s="198"/>
      <c r="J245" s="194"/>
      <c r="K245" s="194"/>
      <c r="L245" s="199"/>
      <c r="M245" s="200"/>
      <c r="N245" s="201"/>
      <c r="O245" s="201"/>
      <c r="P245" s="201"/>
      <c r="Q245" s="201"/>
      <c r="R245" s="201"/>
      <c r="S245" s="201"/>
      <c r="T245" s="202"/>
      <c r="AT245" s="203" t="s">
        <v>125</v>
      </c>
      <c r="AU245" s="203" t="s">
        <v>83</v>
      </c>
      <c r="AV245" s="12" t="s">
        <v>83</v>
      </c>
      <c r="AW245" s="12" t="s">
        <v>36</v>
      </c>
      <c r="AX245" s="12" t="s">
        <v>73</v>
      </c>
      <c r="AY245" s="203" t="s">
        <v>116</v>
      </c>
    </row>
    <row r="246" spans="2:65" s="14" customFormat="1" ht="11.25">
      <c r="B246" s="215"/>
      <c r="C246" s="216"/>
      <c r="D246" s="184" t="s">
        <v>125</v>
      </c>
      <c r="E246" s="217" t="s">
        <v>1</v>
      </c>
      <c r="F246" s="218" t="s">
        <v>213</v>
      </c>
      <c r="G246" s="216"/>
      <c r="H246" s="219">
        <v>18</v>
      </c>
      <c r="I246" s="220"/>
      <c r="J246" s="216"/>
      <c r="K246" s="216"/>
      <c r="L246" s="221"/>
      <c r="M246" s="222"/>
      <c r="N246" s="223"/>
      <c r="O246" s="223"/>
      <c r="P246" s="223"/>
      <c r="Q246" s="223"/>
      <c r="R246" s="223"/>
      <c r="S246" s="223"/>
      <c r="T246" s="224"/>
      <c r="AT246" s="225" t="s">
        <v>125</v>
      </c>
      <c r="AU246" s="225" t="s">
        <v>83</v>
      </c>
      <c r="AV246" s="14" t="s">
        <v>123</v>
      </c>
      <c r="AW246" s="14" t="s">
        <v>36</v>
      </c>
      <c r="AX246" s="14" t="s">
        <v>81</v>
      </c>
      <c r="AY246" s="225" t="s">
        <v>116</v>
      </c>
    </row>
    <row r="247" spans="2:65" s="1" customFormat="1" ht="16.5" customHeight="1">
      <c r="B247" s="33"/>
      <c r="C247" s="170" t="s">
        <v>408</v>
      </c>
      <c r="D247" s="170" t="s">
        <v>118</v>
      </c>
      <c r="E247" s="171" t="s">
        <v>409</v>
      </c>
      <c r="F247" s="172" t="s">
        <v>410</v>
      </c>
      <c r="G247" s="173" t="s">
        <v>233</v>
      </c>
      <c r="H247" s="174">
        <v>2.5</v>
      </c>
      <c r="I247" s="175"/>
      <c r="J247" s="176">
        <f>ROUND(I247*H247,2)</f>
        <v>0</v>
      </c>
      <c r="K247" s="172" t="s">
        <v>1</v>
      </c>
      <c r="L247" s="37"/>
      <c r="M247" s="177" t="s">
        <v>1</v>
      </c>
      <c r="N247" s="178" t="s">
        <v>44</v>
      </c>
      <c r="O247" s="59"/>
      <c r="P247" s="179">
        <f>O247*H247</f>
        <v>0</v>
      </c>
      <c r="Q247" s="179">
        <v>0</v>
      </c>
      <c r="R247" s="179">
        <f>Q247*H247</f>
        <v>0</v>
      </c>
      <c r="S247" s="179">
        <v>0</v>
      </c>
      <c r="T247" s="180">
        <f>S247*H247</f>
        <v>0</v>
      </c>
      <c r="AR247" s="16" t="s">
        <v>268</v>
      </c>
      <c r="AT247" s="16" t="s">
        <v>118</v>
      </c>
      <c r="AU247" s="16" t="s">
        <v>83</v>
      </c>
      <c r="AY247" s="16" t="s">
        <v>116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16" t="s">
        <v>81</v>
      </c>
      <c r="BK247" s="181">
        <f>ROUND(I247*H247,2)</f>
        <v>0</v>
      </c>
      <c r="BL247" s="16" t="s">
        <v>268</v>
      </c>
      <c r="BM247" s="16" t="s">
        <v>411</v>
      </c>
    </row>
    <row r="248" spans="2:65" s="12" customFormat="1" ht="11.25">
      <c r="B248" s="193"/>
      <c r="C248" s="194"/>
      <c r="D248" s="184" t="s">
        <v>125</v>
      </c>
      <c r="E248" s="195" t="s">
        <v>1</v>
      </c>
      <c r="F248" s="196" t="s">
        <v>412</v>
      </c>
      <c r="G248" s="194"/>
      <c r="H248" s="197">
        <v>2.5</v>
      </c>
      <c r="I248" s="198"/>
      <c r="J248" s="194"/>
      <c r="K248" s="194"/>
      <c r="L248" s="199"/>
      <c r="M248" s="200"/>
      <c r="N248" s="201"/>
      <c r="O248" s="201"/>
      <c r="P248" s="201"/>
      <c r="Q248" s="201"/>
      <c r="R248" s="201"/>
      <c r="S248" s="201"/>
      <c r="T248" s="202"/>
      <c r="AT248" s="203" t="s">
        <v>125</v>
      </c>
      <c r="AU248" s="203" t="s">
        <v>83</v>
      </c>
      <c r="AV248" s="12" t="s">
        <v>83</v>
      </c>
      <c r="AW248" s="12" t="s">
        <v>36</v>
      </c>
      <c r="AX248" s="12" t="s">
        <v>81</v>
      </c>
      <c r="AY248" s="203" t="s">
        <v>116</v>
      </c>
    </row>
    <row r="249" spans="2:65" s="1" customFormat="1" ht="16.5" customHeight="1">
      <c r="B249" s="33"/>
      <c r="C249" s="170" t="s">
        <v>413</v>
      </c>
      <c r="D249" s="170" t="s">
        <v>118</v>
      </c>
      <c r="E249" s="171" t="s">
        <v>414</v>
      </c>
      <c r="F249" s="172" t="s">
        <v>415</v>
      </c>
      <c r="G249" s="173" t="s">
        <v>233</v>
      </c>
      <c r="H249" s="174">
        <v>20</v>
      </c>
      <c r="I249" s="175"/>
      <c r="J249" s="176">
        <f>ROUND(I249*H249,2)</f>
        <v>0</v>
      </c>
      <c r="K249" s="172" t="s">
        <v>1</v>
      </c>
      <c r="L249" s="37"/>
      <c r="M249" s="177" t="s">
        <v>1</v>
      </c>
      <c r="N249" s="178" t="s">
        <v>44</v>
      </c>
      <c r="O249" s="59"/>
      <c r="P249" s="179">
        <f>O249*H249</f>
        <v>0</v>
      </c>
      <c r="Q249" s="179">
        <v>0</v>
      </c>
      <c r="R249" s="179">
        <f>Q249*H249</f>
        <v>0</v>
      </c>
      <c r="S249" s="179">
        <v>0</v>
      </c>
      <c r="T249" s="180">
        <f>S249*H249</f>
        <v>0</v>
      </c>
      <c r="AR249" s="16" t="s">
        <v>268</v>
      </c>
      <c r="AT249" s="16" t="s">
        <v>118</v>
      </c>
      <c r="AU249" s="16" t="s">
        <v>83</v>
      </c>
      <c r="AY249" s="16" t="s">
        <v>116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16" t="s">
        <v>81</v>
      </c>
      <c r="BK249" s="181">
        <f>ROUND(I249*H249,2)</f>
        <v>0</v>
      </c>
      <c r="BL249" s="16" t="s">
        <v>268</v>
      </c>
      <c r="BM249" s="16" t="s">
        <v>416</v>
      </c>
    </row>
    <row r="250" spans="2:65" s="12" customFormat="1" ht="11.25">
      <c r="B250" s="193"/>
      <c r="C250" s="194"/>
      <c r="D250" s="184" t="s">
        <v>125</v>
      </c>
      <c r="E250" s="195" t="s">
        <v>1</v>
      </c>
      <c r="F250" s="196" t="s">
        <v>417</v>
      </c>
      <c r="G250" s="194"/>
      <c r="H250" s="197">
        <v>10</v>
      </c>
      <c r="I250" s="198"/>
      <c r="J250" s="194"/>
      <c r="K250" s="194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125</v>
      </c>
      <c r="AU250" s="203" t="s">
        <v>83</v>
      </c>
      <c r="AV250" s="12" t="s">
        <v>83</v>
      </c>
      <c r="AW250" s="12" t="s">
        <v>36</v>
      </c>
      <c r="AX250" s="12" t="s">
        <v>73</v>
      </c>
      <c r="AY250" s="203" t="s">
        <v>116</v>
      </c>
    </row>
    <row r="251" spans="2:65" s="12" customFormat="1" ht="11.25">
      <c r="B251" s="193"/>
      <c r="C251" s="194"/>
      <c r="D251" s="184" t="s">
        <v>125</v>
      </c>
      <c r="E251" s="195" t="s">
        <v>1</v>
      </c>
      <c r="F251" s="196" t="s">
        <v>418</v>
      </c>
      <c r="G251" s="194"/>
      <c r="H251" s="197">
        <v>8</v>
      </c>
      <c r="I251" s="198"/>
      <c r="J251" s="194"/>
      <c r="K251" s="194"/>
      <c r="L251" s="199"/>
      <c r="M251" s="200"/>
      <c r="N251" s="201"/>
      <c r="O251" s="201"/>
      <c r="P251" s="201"/>
      <c r="Q251" s="201"/>
      <c r="R251" s="201"/>
      <c r="S251" s="201"/>
      <c r="T251" s="202"/>
      <c r="AT251" s="203" t="s">
        <v>125</v>
      </c>
      <c r="AU251" s="203" t="s">
        <v>83</v>
      </c>
      <c r="AV251" s="12" t="s">
        <v>83</v>
      </c>
      <c r="AW251" s="12" t="s">
        <v>36</v>
      </c>
      <c r="AX251" s="12" t="s">
        <v>73</v>
      </c>
      <c r="AY251" s="203" t="s">
        <v>116</v>
      </c>
    </row>
    <row r="252" spans="2:65" s="13" customFormat="1" ht="11.25">
      <c r="B252" s="204"/>
      <c r="C252" s="205"/>
      <c r="D252" s="184" t="s">
        <v>125</v>
      </c>
      <c r="E252" s="206" t="s">
        <v>1</v>
      </c>
      <c r="F252" s="207" t="s">
        <v>163</v>
      </c>
      <c r="G252" s="205"/>
      <c r="H252" s="208">
        <v>18</v>
      </c>
      <c r="I252" s="209"/>
      <c r="J252" s="205"/>
      <c r="K252" s="205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125</v>
      </c>
      <c r="AU252" s="214" t="s">
        <v>83</v>
      </c>
      <c r="AV252" s="13" t="s">
        <v>132</v>
      </c>
      <c r="AW252" s="13" t="s">
        <v>36</v>
      </c>
      <c r="AX252" s="13" t="s">
        <v>73</v>
      </c>
      <c r="AY252" s="214" t="s">
        <v>116</v>
      </c>
    </row>
    <row r="253" spans="2:65" s="12" customFormat="1" ht="11.25">
      <c r="B253" s="193"/>
      <c r="C253" s="194"/>
      <c r="D253" s="184" t="s">
        <v>125</v>
      </c>
      <c r="E253" s="195" t="s">
        <v>1</v>
      </c>
      <c r="F253" s="196" t="s">
        <v>419</v>
      </c>
      <c r="G253" s="194"/>
      <c r="H253" s="197">
        <v>2</v>
      </c>
      <c r="I253" s="198"/>
      <c r="J253" s="194"/>
      <c r="K253" s="194"/>
      <c r="L253" s="199"/>
      <c r="M253" s="200"/>
      <c r="N253" s="201"/>
      <c r="O253" s="201"/>
      <c r="P253" s="201"/>
      <c r="Q253" s="201"/>
      <c r="R253" s="201"/>
      <c r="S253" s="201"/>
      <c r="T253" s="202"/>
      <c r="AT253" s="203" t="s">
        <v>125</v>
      </c>
      <c r="AU253" s="203" t="s">
        <v>83</v>
      </c>
      <c r="AV253" s="12" t="s">
        <v>83</v>
      </c>
      <c r="AW253" s="12" t="s">
        <v>36</v>
      </c>
      <c r="AX253" s="12" t="s">
        <v>73</v>
      </c>
      <c r="AY253" s="203" t="s">
        <v>116</v>
      </c>
    </row>
    <row r="254" spans="2:65" s="14" customFormat="1" ht="11.25">
      <c r="B254" s="215"/>
      <c r="C254" s="216"/>
      <c r="D254" s="184" t="s">
        <v>125</v>
      </c>
      <c r="E254" s="217" t="s">
        <v>1</v>
      </c>
      <c r="F254" s="218" t="s">
        <v>213</v>
      </c>
      <c r="G254" s="216"/>
      <c r="H254" s="219">
        <v>20</v>
      </c>
      <c r="I254" s="220"/>
      <c r="J254" s="216"/>
      <c r="K254" s="216"/>
      <c r="L254" s="221"/>
      <c r="M254" s="222"/>
      <c r="N254" s="223"/>
      <c r="O254" s="223"/>
      <c r="P254" s="223"/>
      <c r="Q254" s="223"/>
      <c r="R254" s="223"/>
      <c r="S254" s="223"/>
      <c r="T254" s="224"/>
      <c r="AT254" s="225" t="s">
        <v>125</v>
      </c>
      <c r="AU254" s="225" t="s">
        <v>83</v>
      </c>
      <c r="AV254" s="14" t="s">
        <v>123</v>
      </c>
      <c r="AW254" s="14" t="s">
        <v>36</v>
      </c>
      <c r="AX254" s="14" t="s">
        <v>81</v>
      </c>
      <c r="AY254" s="225" t="s">
        <v>116</v>
      </c>
    </row>
    <row r="255" spans="2:65" s="1" customFormat="1" ht="16.5" customHeight="1">
      <c r="B255" s="33"/>
      <c r="C255" s="170" t="s">
        <v>420</v>
      </c>
      <c r="D255" s="170" t="s">
        <v>118</v>
      </c>
      <c r="E255" s="171" t="s">
        <v>421</v>
      </c>
      <c r="F255" s="172" t="s">
        <v>422</v>
      </c>
      <c r="G255" s="173" t="s">
        <v>233</v>
      </c>
      <c r="H255" s="174">
        <v>9.1</v>
      </c>
      <c r="I255" s="175"/>
      <c r="J255" s="176">
        <f>ROUND(I255*H255,2)</f>
        <v>0</v>
      </c>
      <c r="K255" s="172" t="s">
        <v>1</v>
      </c>
      <c r="L255" s="37"/>
      <c r="M255" s="177" t="s">
        <v>1</v>
      </c>
      <c r="N255" s="178" t="s">
        <v>44</v>
      </c>
      <c r="O255" s="59"/>
      <c r="P255" s="179">
        <f>O255*H255</f>
        <v>0</v>
      </c>
      <c r="Q255" s="179">
        <v>0</v>
      </c>
      <c r="R255" s="179">
        <f>Q255*H255</f>
        <v>0</v>
      </c>
      <c r="S255" s="179">
        <v>0</v>
      </c>
      <c r="T255" s="180">
        <f>S255*H255</f>
        <v>0</v>
      </c>
      <c r="AR255" s="16" t="s">
        <v>268</v>
      </c>
      <c r="AT255" s="16" t="s">
        <v>118</v>
      </c>
      <c r="AU255" s="16" t="s">
        <v>83</v>
      </c>
      <c r="AY255" s="16" t="s">
        <v>116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16" t="s">
        <v>81</v>
      </c>
      <c r="BK255" s="181">
        <f>ROUND(I255*H255,2)</f>
        <v>0</v>
      </c>
      <c r="BL255" s="16" t="s">
        <v>268</v>
      </c>
      <c r="BM255" s="16" t="s">
        <v>423</v>
      </c>
    </row>
    <row r="256" spans="2:65" s="12" customFormat="1" ht="11.25">
      <c r="B256" s="193"/>
      <c r="C256" s="194"/>
      <c r="D256" s="184" t="s">
        <v>125</v>
      </c>
      <c r="E256" s="195" t="s">
        <v>1</v>
      </c>
      <c r="F256" s="196" t="s">
        <v>424</v>
      </c>
      <c r="G256" s="194"/>
      <c r="H256" s="197">
        <v>9.1</v>
      </c>
      <c r="I256" s="198"/>
      <c r="J256" s="194"/>
      <c r="K256" s="194"/>
      <c r="L256" s="199"/>
      <c r="M256" s="200"/>
      <c r="N256" s="201"/>
      <c r="O256" s="201"/>
      <c r="P256" s="201"/>
      <c r="Q256" s="201"/>
      <c r="R256" s="201"/>
      <c r="S256" s="201"/>
      <c r="T256" s="202"/>
      <c r="AT256" s="203" t="s">
        <v>125</v>
      </c>
      <c r="AU256" s="203" t="s">
        <v>83</v>
      </c>
      <c r="AV256" s="12" t="s">
        <v>83</v>
      </c>
      <c r="AW256" s="12" t="s">
        <v>36</v>
      </c>
      <c r="AX256" s="12" t="s">
        <v>81</v>
      </c>
      <c r="AY256" s="203" t="s">
        <v>116</v>
      </c>
    </row>
    <row r="257" spans="2:65" s="1" customFormat="1" ht="16.5" customHeight="1">
      <c r="B257" s="33"/>
      <c r="C257" s="170" t="s">
        <v>425</v>
      </c>
      <c r="D257" s="170" t="s">
        <v>118</v>
      </c>
      <c r="E257" s="171" t="s">
        <v>426</v>
      </c>
      <c r="F257" s="172" t="s">
        <v>427</v>
      </c>
      <c r="G257" s="173" t="s">
        <v>233</v>
      </c>
      <c r="H257" s="174">
        <v>18</v>
      </c>
      <c r="I257" s="175"/>
      <c r="J257" s="176">
        <f>ROUND(I257*H257,2)</f>
        <v>0</v>
      </c>
      <c r="K257" s="172" t="s">
        <v>1</v>
      </c>
      <c r="L257" s="37"/>
      <c r="M257" s="177" t="s">
        <v>1</v>
      </c>
      <c r="N257" s="178" t="s">
        <v>44</v>
      </c>
      <c r="O257" s="59"/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AR257" s="16" t="s">
        <v>268</v>
      </c>
      <c r="AT257" s="16" t="s">
        <v>118</v>
      </c>
      <c r="AU257" s="16" t="s">
        <v>83</v>
      </c>
      <c r="AY257" s="16" t="s">
        <v>116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16" t="s">
        <v>81</v>
      </c>
      <c r="BK257" s="181">
        <f>ROUND(I257*H257,2)</f>
        <v>0</v>
      </c>
      <c r="BL257" s="16" t="s">
        <v>268</v>
      </c>
      <c r="BM257" s="16" t="s">
        <v>428</v>
      </c>
    </row>
    <row r="258" spans="2:65" s="12" customFormat="1" ht="11.25">
      <c r="B258" s="193"/>
      <c r="C258" s="194"/>
      <c r="D258" s="184" t="s">
        <v>125</v>
      </c>
      <c r="E258" s="195" t="s">
        <v>1</v>
      </c>
      <c r="F258" s="196" t="s">
        <v>417</v>
      </c>
      <c r="G258" s="194"/>
      <c r="H258" s="197">
        <v>10</v>
      </c>
      <c r="I258" s="198"/>
      <c r="J258" s="194"/>
      <c r="K258" s="194"/>
      <c r="L258" s="199"/>
      <c r="M258" s="200"/>
      <c r="N258" s="201"/>
      <c r="O258" s="201"/>
      <c r="P258" s="201"/>
      <c r="Q258" s="201"/>
      <c r="R258" s="201"/>
      <c r="S258" s="201"/>
      <c r="T258" s="202"/>
      <c r="AT258" s="203" t="s">
        <v>125</v>
      </c>
      <c r="AU258" s="203" t="s">
        <v>83</v>
      </c>
      <c r="AV258" s="12" t="s">
        <v>83</v>
      </c>
      <c r="AW258" s="12" t="s">
        <v>36</v>
      </c>
      <c r="AX258" s="12" t="s">
        <v>73</v>
      </c>
      <c r="AY258" s="203" t="s">
        <v>116</v>
      </c>
    </row>
    <row r="259" spans="2:65" s="12" customFormat="1" ht="11.25">
      <c r="B259" s="193"/>
      <c r="C259" s="194"/>
      <c r="D259" s="184" t="s">
        <v>125</v>
      </c>
      <c r="E259" s="195" t="s">
        <v>1</v>
      </c>
      <c r="F259" s="196" t="s">
        <v>418</v>
      </c>
      <c r="G259" s="194"/>
      <c r="H259" s="197">
        <v>8</v>
      </c>
      <c r="I259" s="198"/>
      <c r="J259" s="194"/>
      <c r="K259" s="194"/>
      <c r="L259" s="199"/>
      <c r="M259" s="200"/>
      <c r="N259" s="201"/>
      <c r="O259" s="201"/>
      <c r="P259" s="201"/>
      <c r="Q259" s="201"/>
      <c r="R259" s="201"/>
      <c r="S259" s="201"/>
      <c r="T259" s="202"/>
      <c r="AT259" s="203" t="s">
        <v>125</v>
      </c>
      <c r="AU259" s="203" t="s">
        <v>83</v>
      </c>
      <c r="AV259" s="12" t="s">
        <v>83</v>
      </c>
      <c r="AW259" s="12" t="s">
        <v>36</v>
      </c>
      <c r="AX259" s="12" t="s">
        <v>73</v>
      </c>
      <c r="AY259" s="203" t="s">
        <v>116</v>
      </c>
    </row>
    <row r="260" spans="2:65" s="14" customFormat="1" ht="11.25">
      <c r="B260" s="215"/>
      <c r="C260" s="216"/>
      <c r="D260" s="184" t="s">
        <v>125</v>
      </c>
      <c r="E260" s="217" t="s">
        <v>1</v>
      </c>
      <c r="F260" s="218" t="s">
        <v>213</v>
      </c>
      <c r="G260" s="216"/>
      <c r="H260" s="219">
        <v>18</v>
      </c>
      <c r="I260" s="220"/>
      <c r="J260" s="216"/>
      <c r="K260" s="216"/>
      <c r="L260" s="221"/>
      <c r="M260" s="222"/>
      <c r="N260" s="223"/>
      <c r="O260" s="223"/>
      <c r="P260" s="223"/>
      <c r="Q260" s="223"/>
      <c r="R260" s="223"/>
      <c r="S260" s="223"/>
      <c r="T260" s="224"/>
      <c r="AT260" s="225" t="s">
        <v>125</v>
      </c>
      <c r="AU260" s="225" t="s">
        <v>83</v>
      </c>
      <c r="AV260" s="14" t="s">
        <v>123</v>
      </c>
      <c r="AW260" s="14" t="s">
        <v>36</v>
      </c>
      <c r="AX260" s="14" t="s">
        <v>81</v>
      </c>
      <c r="AY260" s="225" t="s">
        <v>116</v>
      </c>
    </row>
    <row r="261" spans="2:65" s="1" customFormat="1" ht="16.5" customHeight="1">
      <c r="B261" s="33"/>
      <c r="C261" s="170" t="s">
        <v>429</v>
      </c>
      <c r="D261" s="170" t="s">
        <v>118</v>
      </c>
      <c r="E261" s="171" t="s">
        <v>430</v>
      </c>
      <c r="F261" s="172" t="s">
        <v>431</v>
      </c>
      <c r="G261" s="173" t="s">
        <v>432</v>
      </c>
      <c r="H261" s="174">
        <v>1</v>
      </c>
      <c r="I261" s="175"/>
      <c r="J261" s="176">
        <f>ROUND(I261*H261,2)</f>
        <v>0</v>
      </c>
      <c r="K261" s="172" t="s">
        <v>1</v>
      </c>
      <c r="L261" s="37"/>
      <c r="M261" s="177" t="s">
        <v>1</v>
      </c>
      <c r="N261" s="178" t="s">
        <v>44</v>
      </c>
      <c r="O261" s="59"/>
      <c r="P261" s="179">
        <f>O261*H261</f>
        <v>0</v>
      </c>
      <c r="Q261" s="179">
        <v>0</v>
      </c>
      <c r="R261" s="179">
        <f>Q261*H261</f>
        <v>0</v>
      </c>
      <c r="S261" s="179">
        <v>0</v>
      </c>
      <c r="T261" s="180">
        <f>S261*H261</f>
        <v>0</v>
      </c>
      <c r="AR261" s="16" t="s">
        <v>268</v>
      </c>
      <c r="AT261" s="16" t="s">
        <v>118</v>
      </c>
      <c r="AU261" s="16" t="s">
        <v>83</v>
      </c>
      <c r="AY261" s="16" t="s">
        <v>116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16" t="s">
        <v>81</v>
      </c>
      <c r="BK261" s="181">
        <f>ROUND(I261*H261,2)</f>
        <v>0</v>
      </c>
      <c r="BL261" s="16" t="s">
        <v>268</v>
      </c>
      <c r="BM261" s="16" t="s">
        <v>433</v>
      </c>
    </row>
    <row r="262" spans="2:65" s="12" customFormat="1" ht="11.25">
      <c r="B262" s="193"/>
      <c r="C262" s="194"/>
      <c r="D262" s="184" t="s">
        <v>125</v>
      </c>
      <c r="E262" s="195" t="s">
        <v>1</v>
      </c>
      <c r="F262" s="196" t="s">
        <v>434</v>
      </c>
      <c r="G262" s="194"/>
      <c r="H262" s="197">
        <v>1</v>
      </c>
      <c r="I262" s="198"/>
      <c r="J262" s="194"/>
      <c r="K262" s="194"/>
      <c r="L262" s="199"/>
      <c r="M262" s="200"/>
      <c r="N262" s="201"/>
      <c r="O262" s="201"/>
      <c r="P262" s="201"/>
      <c r="Q262" s="201"/>
      <c r="R262" s="201"/>
      <c r="S262" s="201"/>
      <c r="T262" s="202"/>
      <c r="AT262" s="203" t="s">
        <v>125</v>
      </c>
      <c r="AU262" s="203" t="s">
        <v>83</v>
      </c>
      <c r="AV262" s="12" t="s">
        <v>83</v>
      </c>
      <c r="AW262" s="12" t="s">
        <v>36</v>
      </c>
      <c r="AX262" s="12" t="s">
        <v>81</v>
      </c>
      <c r="AY262" s="203" t="s">
        <v>116</v>
      </c>
    </row>
    <row r="263" spans="2:65" s="1" customFormat="1" ht="16.5" customHeight="1">
      <c r="B263" s="33"/>
      <c r="C263" s="170" t="s">
        <v>435</v>
      </c>
      <c r="D263" s="170" t="s">
        <v>118</v>
      </c>
      <c r="E263" s="171" t="s">
        <v>436</v>
      </c>
      <c r="F263" s="172" t="s">
        <v>437</v>
      </c>
      <c r="G263" s="173" t="s">
        <v>253</v>
      </c>
      <c r="H263" s="174">
        <v>4</v>
      </c>
      <c r="I263" s="175"/>
      <c r="J263" s="176">
        <f>ROUND(I263*H263,2)</f>
        <v>0</v>
      </c>
      <c r="K263" s="172" t="s">
        <v>1</v>
      </c>
      <c r="L263" s="37"/>
      <c r="M263" s="177" t="s">
        <v>1</v>
      </c>
      <c r="N263" s="178" t="s">
        <v>44</v>
      </c>
      <c r="O263" s="59"/>
      <c r="P263" s="179">
        <f>O263*H263</f>
        <v>0</v>
      </c>
      <c r="Q263" s="179">
        <v>0</v>
      </c>
      <c r="R263" s="179">
        <f>Q263*H263</f>
        <v>0</v>
      </c>
      <c r="S263" s="179">
        <v>0</v>
      </c>
      <c r="T263" s="180">
        <f>S263*H263</f>
        <v>0</v>
      </c>
      <c r="AR263" s="16" t="s">
        <v>268</v>
      </c>
      <c r="AT263" s="16" t="s">
        <v>118</v>
      </c>
      <c r="AU263" s="16" t="s">
        <v>83</v>
      </c>
      <c r="AY263" s="16" t="s">
        <v>116</v>
      </c>
      <c r="BE263" s="181">
        <f>IF(N263="základní",J263,0)</f>
        <v>0</v>
      </c>
      <c r="BF263" s="181">
        <f>IF(N263="snížená",J263,0)</f>
        <v>0</v>
      </c>
      <c r="BG263" s="181">
        <f>IF(N263="zákl. přenesená",J263,0)</f>
        <v>0</v>
      </c>
      <c r="BH263" s="181">
        <f>IF(N263="sníž. přenesená",J263,0)</f>
        <v>0</v>
      </c>
      <c r="BI263" s="181">
        <f>IF(N263="nulová",J263,0)</f>
        <v>0</v>
      </c>
      <c r="BJ263" s="16" t="s">
        <v>81</v>
      </c>
      <c r="BK263" s="181">
        <f>ROUND(I263*H263,2)</f>
        <v>0</v>
      </c>
      <c r="BL263" s="16" t="s">
        <v>268</v>
      </c>
      <c r="BM263" s="16" t="s">
        <v>438</v>
      </c>
    </row>
    <row r="264" spans="2:65" s="1" customFormat="1" ht="16.5" customHeight="1">
      <c r="B264" s="33"/>
      <c r="C264" s="226" t="s">
        <v>439</v>
      </c>
      <c r="D264" s="226" t="s">
        <v>250</v>
      </c>
      <c r="E264" s="227" t="s">
        <v>440</v>
      </c>
      <c r="F264" s="228" t="s">
        <v>441</v>
      </c>
      <c r="G264" s="229" t="s">
        <v>242</v>
      </c>
      <c r="H264" s="230">
        <v>1</v>
      </c>
      <c r="I264" s="231"/>
      <c r="J264" s="232">
        <f>ROUND(I264*H264,2)</f>
        <v>0</v>
      </c>
      <c r="K264" s="228" t="s">
        <v>1</v>
      </c>
      <c r="L264" s="233"/>
      <c r="M264" s="234" t="s">
        <v>1</v>
      </c>
      <c r="N264" s="235" t="s">
        <v>44</v>
      </c>
      <c r="O264" s="59"/>
      <c r="P264" s="179">
        <f>O264*H264</f>
        <v>0</v>
      </c>
      <c r="Q264" s="179">
        <v>0</v>
      </c>
      <c r="R264" s="179">
        <f>Q264*H264</f>
        <v>0</v>
      </c>
      <c r="S264" s="179">
        <v>0</v>
      </c>
      <c r="T264" s="180">
        <f>S264*H264</f>
        <v>0</v>
      </c>
      <c r="AR264" s="16" t="s">
        <v>314</v>
      </c>
      <c r="AT264" s="16" t="s">
        <v>250</v>
      </c>
      <c r="AU264" s="16" t="s">
        <v>83</v>
      </c>
      <c r="AY264" s="16" t="s">
        <v>116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16" t="s">
        <v>81</v>
      </c>
      <c r="BK264" s="181">
        <f>ROUND(I264*H264,2)</f>
        <v>0</v>
      </c>
      <c r="BL264" s="16" t="s">
        <v>214</v>
      </c>
      <c r="BM264" s="16" t="s">
        <v>442</v>
      </c>
    </row>
    <row r="265" spans="2:65" s="1" customFormat="1" ht="16.5" customHeight="1">
      <c r="B265" s="33"/>
      <c r="C265" s="226" t="s">
        <v>443</v>
      </c>
      <c r="D265" s="226" t="s">
        <v>250</v>
      </c>
      <c r="E265" s="227" t="s">
        <v>444</v>
      </c>
      <c r="F265" s="228" t="s">
        <v>445</v>
      </c>
      <c r="G265" s="229" t="s">
        <v>242</v>
      </c>
      <c r="H265" s="230">
        <v>1</v>
      </c>
      <c r="I265" s="231"/>
      <c r="J265" s="232">
        <f>ROUND(I265*H265,2)</f>
        <v>0</v>
      </c>
      <c r="K265" s="228" t="s">
        <v>1</v>
      </c>
      <c r="L265" s="233"/>
      <c r="M265" s="234" t="s">
        <v>1</v>
      </c>
      <c r="N265" s="235" t="s">
        <v>44</v>
      </c>
      <c r="O265" s="59"/>
      <c r="P265" s="179">
        <f>O265*H265</f>
        <v>0</v>
      </c>
      <c r="Q265" s="179">
        <v>0</v>
      </c>
      <c r="R265" s="179">
        <f>Q265*H265</f>
        <v>0</v>
      </c>
      <c r="S265" s="179">
        <v>0</v>
      </c>
      <c r="T265" s="180">
        <f>S265*H265</f>
        <v>0</v>
      </c>
      <c r="AR265" s="16" t="s">
        <v>274</v>
      </c>
      <c r="AT265" s="16" t="s">
        <v>250</v>
      </c>
      <c r="AU265" s="16" t="s">
        <v>83</v>
      </c>
      <c r="AY265" s="16" t="s">
        <v>116</v>
      </c>
      <c r="BE265" s="181">
        <f>IF(N265="základní",J265,0)</f>
        <v>0</v>
      </c>
      <c r="BF265" s="181">
        <f>IF(N265="snížená",J265,0)</f>
        <v>0</v>
      </c>
      <c r="BG265" s="181">
        <f>IF(N265="zákl. přenesená",J265,0)</f>
        <v>0</v>
      </c>
      <c r="BH265" s="181">
        <f>IF(N265="sníž. přenesená",J265,0)</f>
        <v>0</v>
      </c>
      <c r="BI265" s="181">
        <f>IF(N265="nulová",J265,0)</f>
        <v>0</v>
      </c>
      <c r="BJ265" s="16" t="s">
        <v>81</v>
      </c>
      <c r="BK265" s="181">
        <f>ROUND(I265*H265,2)</f>
        <v>0</v>
      </c>
      <c r="BL265" s="16" t="s">
        <v>268</v>
      </c>
      <c r="BM265" s="16" t="s">
        <v>446</v>
      </c>
    </row>
    <row r="266" spans="2:65" s="1" customFormat="1" ht="16.5" customHeight="1">
      <c r="B266" s="33"/>
      <c r="C266" s="226" t="s">
        <v>447</v>
      </c>
      <c r="D266" s="226" t="s">
        <v>250</v>
      </c>
      <c r="E266" s="227" t="s">
        <v>448</v>
      </c>
      <c r="F266" s="228" t="s">
        <v>449</v>
      </c>
      <c r="G266" s="229" t="s">
        <v>242</v>
      </c>
      <c r="H266" s="230">
        <v>1</v>
      </c>
      <c r="I266" s="231"/>
      <c r="J266" s="232">
        <f>ROUND(I266*H266,2)</f>
        <v>0</v>
      </c>
      <c r="K266" s="228" t="s">
        <v>1</v>
      </c>
      <c r="L266" s="233"/>
      <c r="M266" s="234" t="s">
        <v>1</v>
      </c>
      <c r="N266" s="235" t="s">
        <v>44</v>
      </c>
      <c r="O266" s="59"/>
      <c r="P266" s="179">
        <f>O266*H266</f>
        <v>0</v>
      </c>
      <c r="Q266" s="179">
        <v>0</v>
      </c>
      <c r="R266" s="179">
        <f>Q266*H266</f>
        <v>0</v>
      </c>
      <c r="S266" s="179">
        <v>0</v>
      </c>
      <c r="T266" s="180">
        <f>S266*H266</f>
        <v>0</v>
      </c>
      <c r="AR266" s="16" t="s">
        <v>274</v>
      </c>
      <c r="AT266" s="16" t="s">
        <v>250</v>
      </c>
      <c r="AU266" s="16" t="s">
        <v>83</v>
      </c>
      <c r="AY266" s="16" t="s">
        <v>116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16" t="s">
        <v>81</v>
      </c>
      <c r="BK266" s="181">
        <f>ROUND(I266*H266,2)</f>
        <v>0</v>
      </c>
      <c r="BL266" s="16" t="s">
        <v>268</v>
      </c>
      <c r="BM266" s="16" t="s">
        <v>450</v>
      </c>
    </row>
    <row r="267" spans="2:65" s="12" customFormat="1" ht="11.25">
      <c r="B267" s="193"/>
      <c r="C267" s="194"/>
      <c r="D267" s="184" t="s">
        <v>125</v>
      </c>
      <c r="E267" s="195" t="s">
        <v>1</v>
      </c>
      <c r="F267" s="196" t="s">
        <v>451</v>
      </c>
      <c r="G267" s="194"/>
      <c r="H267" s="197">
        <v>1</v>
      </c>
      <c r="I267" s="198"/>
      <c r="J267" s="194"/>
      <c r="K267" s="194"/>
      <c r="L267" s="199"/>
      <c r="M267" s="200"/>
      <c r="N267" s="201"/>
      <c r="O267" s="201"/>
      <c r="P267" s="201"/>
      <c r="Q267" s="201"/>
      <c r="R267" s="201"/>
      <c r="S267" s="201"/>
      <c r="T267" s="202"/>
      <c r="AT267" s="203" t="s">
        <v>125</v>
      </c>
      <c r="AU267" s="203" t="s">
        <v>83</v>
      </c>
      <c r="AV267" s="12" t="s">
        <v>83</v>
      </c>
      <c r="AW267" s="12" t="s">
        <v>36</v>
      </c>
      <c r="AX267" s="12" t="s">
        <v>81</v>
      </c>
      <c r="AY267" s="203" t="s">
        <v>116</v>
      </c>
    </row>
    <row r="268" spans="2:65" s="1" customFormat="1" ht="16.5" customHeight="1">
      <c r="B268" s="33"/>
      <c r="C268" s="226" t="s">
        <v>452</v>
      </c>
      <c r="D268" s="226" t="s">
        <v>250</v>
      </c>
      <c r="E268" s="227" t="s">
        <v>453</v>
      </c>
      <c r="F268" s="228" t="s">
        <v>454</v>
      </c>
      <c r="G268" s="229" t="s">
        <v>242</v>
      </c>
      <c r="H268" s="230">
        <v>1</v>
      </c>
      <c r="I268" s="231"/>
      <c r="J268" s="232">
        <f>ROUND(I268*H268,2)</f>
        <v>0</v>
      </c>
      <c r="K268" s="228" t="s">
        <v>1</v>
      </c>
      <c r="L268" s="233"/>
      <c r="M268" s="234" t="s">
        <v>1</v>
      </c>
      <c r="N268" s="235" t="s">
        <v>44</v>
      </c>
      <c r="O268" s="59"/>
      <c r="P268" s="179">
        <f>O268*H268</f>
        <v>0</v>
      </c>
      <c r="Q268" s="179">
        <v>0</v>
      </c>
      <c r="R268" s="179">
        <f>Q268*H268</f>
        <v>0</v>
      </c>
      <c r="S268" s="179">
        <v>0</v>
      </c>
      <c r="T268" s="180">
        <f>S268*H268</f>
        <v>0</v>
      </c>
      <c r="AR268" s="16" t="s">
        <v>274</v>
      </c>
      <c r="AT268" s="16" t="s">
        <v>250</v>
      </c>
      <c r="AU268" s="16" t="s">
        <v>83</v>
      </c>
      <c r="AY268" s="16" t="s">
        <v>116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16" t="s">
        <v>81</v>
      </c>
      <c r="BK268" s="181">
        <f>ROUND(I268*H268,2)</f>
        <v>0</v>
      </c>
      <c r="BL268" s="16" t="s">
        <v>268</v>
      </c>
      <c r="BM268" s="16" t="s">
        <v>455</v>
      </c>
    </row>
    <row r="269" spans="2:65" s="1" customFormat="1" ht="16.5" customHeight="1">
      <c r="B269" s="33"/>
      <c r="C269" s="226" t="s">
        <v>456</v>
      </c>
      <c r="D269" s="226" t="s">
        <v>250</v>
      </c>
      <c r="E269" s="227" t="s">
        <v>457</v>
      </c>
      <c r="F269" s="228" t="s">
        <v>458</v>
      </c>
      <c r="G269" s="229" t="s">
        <v>242</v>
      </c>
      <c r="H269" s="230">
        <v>1</v>
      </c>
      <c r="I269" s="231"/>
      <c r="J269" s="232">
        <f>ROUND(I269*H269,2)</f>
        <v>0</v>
      </c>
      <c r="K269" s="228" t="s">
        <v>1</v>
      </c>
      <c r="L269" s="233"/>
      <c r="M269" s="234" t="s">
        <v>1</v>
      </c>
      <c r="N269" s="235" t="s">
        <v>44</v>
      </c>
      <c r="O269" s="59"/>
      <c r="P269" s="179">
        <f>O269*H269</f>
        <v>0</v>
      </c>
      <c r="Q269" s="179">
        <v>0</v>
      </c>
      <c r="R269" s="179">
        <f>Q269*H269</f>
        <v>0</v>
      </c>
      <c r="S269" s="179">
        <v>0</v>
      </c>
      <c r="T269" s="180">
        <f>S269*H269</f>
        <v>0</v>
      </c>
      <c r="AR269" s="16" t="s">
        <v>274</v>
      </c>
      <c r="AT269" s="16" t="s">
        <v>250</v>
      </c>
      <c r="AU269" s="16" t="s">
        <v>83</v>
      </c>
      <c r="AY269" s="16" t="s">
        <v>116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16" t="s">
        <v>81</v>
      </c>
      <c r="BK269" s="181">
        <f>ROUND(I269*H269,2)</f>
        <v>0</v>
      </c>
      <c r="BL269" s="16" t="s">
        <v>268</v>
      </c>
      <c r="BM269" s="16" t="s">
        <v>459</v>
      </c>
    </row>
    <row r="270" spans="2:65" s="1" customFormat="1" ht="16.5" customHeight="1">
      <c r="B270" s="33"/>
      <c r="C270" s="170" t="s">
        <v>460</v>
      </c>
      <c r="D270" s="170" t="s">
        <v>118</v>
      </c>
      <c r="E270" s="171" t="s">
        <v>461</v>
      </c>
      <c r="F270" s="172" t="s">
        <v>462</v>
      </c>
      <c r="G270" s="173" t="s">
        <v>253</v>
      </c>
      <c r="H270" s="174">
        <v>3</v>
      </c>
      <c r="I270" s="175"/>
      <c r="J270" s="176">
        <f>ROUND(I270*H270,2)</f>
        <v>0</v>
      </c>
      <c r="K270" s="172" t="s">
        <v>1</v>
      </c>
      <c r="L270" s="37"/>
      <c r="M270" s="177" t="s">
        <v>1</v>
      </c>
      <c r="N270" s="178" t="s">
        <v>44</v>
      </c>
      <c r="O270" s="59"/>
      <c r="P270" s="179">
        <f>O270*H270</f>
        <v>0</v>
      </c>
      <c r="Q270" s="179">
        <v>0</v>
      </c>
      <c r="R270" s="179">
        <f>Q270*H270</f>
        <v>0</v>
      </c>
      <c r="S270" s="179">
        <v>0</v>
      </c>
      <c r="T270" s="180">
        <f>S270*H270</f>
        <v>0</v>
      </c>
      <c r="AR270" s="16" t="s">
        <v>268</v>
      </c>
      <c r="AT270" s="16" t="s">
        <v>118</v>
      </c>
      <c r="AU270" s="16" t="s">
        <v>83</v>
      </c>
      <c r="AY270" s="16" t="s">
        <v>116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16" t="s">
        <v>81</v>
      </c>
      <c r="BK270" s="181">
        <f>ROUND(I270*H270,2)</f>
        <v>0</v>
      </c>
      <c r="BL270" s="16" t="s">
        <v>268</v>
      </c>
      <c r="BM270" s="16" t="s">
        <v>463</v>
      </c>
    </row>
    <row r="271" spans="2:65" s="1" customFormat="1" ht="16.5" customHeight="1">
      <c r="B271" s="33"/>
      <c r="C271" s="226" t="s">
        <v>464</v>
      </c>
      <c r="D271" s="226" t="s">
        <v>250</v>
      </c>
      <c r="E271" s="227" t="s">
        <v>465</v>
      </c>
      <c r="F271" s="228" t="s">
        <v>466</v>
      </c>
      <c r="G271" s="229" t="s">
        <v>242</v>
      </c>
      <c r="H271" s="230">
        <v>2</v>
      </c>
      <c r="I271" s="231"/>
      <c r="J271" s="232">
        <f>ROUND(I271*H271,2)</f>
        <v>0</v>
      </c>
      <c r="K271" s="228" t="s">
        <v>1</v>
      </c>
      <c r="L271" s="233"/>
      <c r="M271" s="234" t="s">
        <v>1</v>
      </c>
      <c r="N271" s="235" t="s">
        <v>44</v>
      </c>
      <c r="O271" s="59"/>
      <c r="P271" s="179">
        <f>O271*H271</f>
        <v>0</v>
      </c>
      <c r="Q271" s="179">
        <v>0</v>
      </c>
      <c r="R271" s="179">
        <f>Q271*H271</f>
        <v>0</v>
      </c>
      <c r="S271" s="179">
        <v>0</v>
      </c>
      <c r="T271" s="180">
        <f>S271*H271</f>
        <v>0</v>
      </c>
      <c r="AR271" s="16" t="s">
        <v>274</v>
      </c>
      <c r="AT271" s="16" t="s">
        <v>250</v>
      </c>
      <c r="AU271" s="16" t="s">
        <v>83</v>
      </c>
      <c r="AY271" s="16" t="s">
        <v>116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16" t="s">
        <v>81</v>
      </c>
      <c r="BK271" s="181">
        <f>ROUND(I271*H271,2)</f>
        <v>0</v>
      </c>
      <c r="BL271" s="16" t="s">
        <v>268</v>
      </c>
      <c r="BM271" s="16" t="s">
        <v>467</v>
      </c>
    </row>
    <row r="272" spans="2:65" s="12" customFormat="1" ht="11.25">
      <c r="B272" s="193"/>
      <c r="C272" s="194"/>
      <c r="D272" s="184" t="s">
        <v>125</v>
      </c>
      <c r="E272" s="195" t="s">
        <v>1</v>
      </c>
      <c r="F272" s="196" t="s">
        <v>468</v>
      </c>
      <c r="G272" s="194"/>
      <c r="H272" s="197">
        <v>1</v>
      </c>
      <c r="I272" s="198"/>
      <c r="J272" s="194"/>
      <c r="K272" s="194"/>
      <c r="L272" s="199"/>
      <c r="M272" s="200"/>
      <c r="N272" s="201"/>
      <c r="O272" s="201"/>
      <c r="P272" s="201"/>
      <c r="Q272" s="201"/>
      <c r="R272" s="201"/>
      <c r="S272" s="201"/>
      <c r="T272" s="202"/>
      <c r="AT272" s="203" t="s">
        <v>125</v>
      </c>
      <c r="AU272" s="203" t="s">
        <v>83</v>
      </c>
      <c r="AV272" s="12" t="s">
        <v>83</v>
      </c>
      <c r="AW272" s="12" t="s">
        <v>36</v>
      </c>
      <c r="AX272" s="12" t="s">
        <v>73</v>
      </c>
      <c r="AY272" s="203" t="s">
        <v>116</v>
      </c>
    </row>
    <row r="273" spans="2:65" s="12" customFormat="1" ht="11.25">
      <c r="B273" s="193"/>
      <c r="C273" s="194"/>
      <c r="D273" s="184" t="s">
        <v>125</v>
      </c>
      <c r="E273" s="195" t="s">
        <v>1</v>
      </c>
      <c r="F273" s="196" t="s">
        <v>469</v>
      </c>
      <c r="G273" s="194"/>
      <c r="H273" s="197">
        <v>1</v>
      </c>
      <c r="I273" s="198"/>
      <c r="J273" s="194"/>
      <c r="K273" s="194"/>
      <c r="L273" s="199"/>
      <c r="M273" s="200"/>
      <c r="N273" s="201"/>
      <c r="O273" s="201"/>
      <c r="P273" s="201"/>
      <c r="Q273" s="201"/>
      <c r="R273" s="201"/>
      <c r="S273" s="201"/>
      <c r="T273" s="202"/>
      <c r="AT273" s="203" t="s">
        <v>125</v>
      </c>
      <c r="AU273" s="203" t="s">
        <v>83</v>
      </c>
      <c r="AV273" s="12" t="s">
        <v>83</v>
      </c>
      <c r="AW273" s="12" t="s">
        <v>36</v>
      </c>
      <c r="AX273" s="12" t="s">
        <v>73</v>
      </c>
      <c r="AY273" s="203" t="s">
        <v>116</v>
      </c>
    </row>
    <row r="274" spans="2:65" s="14" customFormat="1" ht="11.25">
      <c r="B274" s="215"/>
      <c r="C274" s="216"/>
      <c r="D274" s="184" t="s">
        <v>125</v>
      </c>
      <c r="E274" s="217" t="s">
        <v>1</v>
      </c>
      <c r="F274" s="218" t="s">
        <v>213</v>
      </c>
      <c r="G274" s="216"/>
      <c r="H274" s="219">
        <v>2</v>
      </c>
      <c r="I274" s="220"/>
      <c r="J274" s="216"/>
      <c r="K274" s="216"/>
      <c r="L274" s="221"/>
      <c r="M274" s="222"/>
      <c r="N274" s="223"/>
      <c r="O274" s="223"/>
      <c r="P274" s="223"/>
      <c r="Q274" s="223"/>
      <c r="R274" s="223"/>
      <c r="S274" s="223"/>
      <c r="T274" s="224"/>
      <c r="AT274" s="225" t="s">
        <v>125</v>
      </c>
      <c r="AU274" s="225" t="s">
        <v>83</v>
      </c>
      <c r="AV274" s="14" t="s">
        <v>123</v>
      </c>
      <c r="AW274" s="14" t="s">
        <v>36</v>
      </c>
      <c r="AX274" s="14" t="s">
        <v>81</v>
      </c>
      <c r="AY274" s="225" t="s">
        <v>116</v>
      </c>
    </row>
    <row r="275" spans="2:65" s="1" customFormat="1" ht="16.5" customHeight="1">
      <c r="B275" s="33"/>
      <c r="C275" s="226" t="s">
        <v>470</v>
      </c>
      <c r="D275" s="226" t="s">
        <v>250</v>
      </c>
      <c r="E275" s="227" t="s">
        <v>471</v>
      </c>
      <c r="F275" s="228" t="s">
        <v>472</v>
      </c>
      <c r="G275" s="229" t="s">
        <v>242</v>
      </c>
      <c r="H275" s="230">
        <v>1</v>
      </c>
      <c r="I275" s="231"/>
      <c r="J275" s="232">
        <f>ROUND(I275*H275,2)</f>
        <v>0</v>
      </c>
      <c r="K275" s="228" t="s">
        <v>1</v>
      </c>
      <c r="L275" s="233"/>
      <c r="M275" s="234" t="s">
        <v>1</v>
      </c>
      <c r="N275" s="235" t="s">
        <v>44</v>
      </c>
      <c r="O275" s="59"/>
      <c r="P275" s="179">
        <f>O275*H275</f>
        <v>0</v>
      </c>
      <c r="Q275" s="179">
        <v>0</v>
      </c>
      <c r="R275" s="179">
        <f>Q275*H275</f>
        <v>0</v>
      </c>
      <c r="S275" s="179">
        <v>0</v>
      </c>
      <c r="T275" s="180">
        <f>S275*H275</f>
        <v>0</v>
      </c>
      <c r="AR275" s="16" t="s">
        <v>274</v>
      </c>
      <c r="AT275" s="16" t="s">
        <v>250</v>
      </c>
      <c r="AU275" s="16" t="s">
        <v>83</v>
      </c>
      <c r="AY275" s="16" t="s">
        <v>116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16" t="s">
        <v>81</v>
      </c>
      <c r="BK275" s="181">
        <f>ROUND(I275*H275,2)</f>
        <v>0</v>
      </c>
      <c r="BL275" s="16" t="s">
        <v>268</v>
      </c>
      <c r="BM275" s="16" t="s">
        <v>473</v>
      </c>
    </row>
    <row r="276" spans="2:65" s="12" customFormat="1" ht="11.25">
      <c r="B276" s="193"/>
      <c r="C276" s="194"/>
      <c r="D276" s="184" t="s">
        <v>125</v>
      </c>
      <c r="E276" s="195" t="s">
        <v>1</v>
      </c>
      <c r="F276" s="196" t="s">
        <v>434</v>
      </c>
      <c r="G276" s="194"/>
      <c r="H276" s="197">
        <v>1</v>
      </c>
      <c r="I276" s="198"/>
      <c r="J276" s="194"/>
      <c r="K276" s="194"/>
      <c r="L276" s="199"/>
      <c r="M276" s="200"/>
      <c r="N276" s="201"/>
      <c r="O276" s="201"/>
      <c r="P276" s="201"/>
      <c r="Q276" s="201"/>
      <c r="R276" s="201"/>
      <c r="S276" s="201"/>
      <c r="T276" s="202"/>
      <c r="AT276" s="203" t="s">
        <v>125</v>
      </c>
      <c r="AU276" s="203" t="s">
        <v>83</v>
      </c>
      <c r="AV276" s="12" t="s">
        <v>83</v>
      </c>
      <c r="AW276" s="12" t="s">
        <v>36</v>
      </c>
      <c r="AX276" s="12" t="s">
        <v>81</v>
      </c>
      <c r="AY276" s="203" t="s">
        <v>116</v>
      </c>
    </row>
    <row r="277" spans="2:65" s="1" customFormat="1" ht="16.5" customHeight="1">
      <c r="B277" s="33"/>
      <c r="C277" s="170" t="s">
        <v>268</v>
      </c>
      <c r="D277" s="170" t="s">
        <v>118</v>
      </c>
      <c r="E277" s="171" t="s">
        <v>474</v>
      </c>
      <c r="F277" s="172" t="s">
        <v>475</v>
      </c>
      <c r="G277" s="173" t="s">
        <v>253</v>
      </c>
      <c r="H277" s="174">
        <v>1</v>
      </c>
      <c r="I277" s="175"/>
      <c r="J277" s="176">
        <f>ROUND(I277*H277,2)</f>
        <v>0</v>
      </c>
      <c r="K277" s="172" t="s">
        <v>476</v>
      </c>
      <c r="L277" s="37"/>
      <c r="M277" s="177" t="s">
        <v>1</v>
      </c>
      <c r="N277" s="178" t="s">
        <v>44</v>
      </c>
      <c r="O277" s="59"/>
      <c r="P277" s="179">
        <f>O277*H277</f>
        <v>0</v>
      </c>
      <c r="Q277" s="179">
        <v>0</v>
      </c>
      <c r="R277" s="179">
        <f>Q277*H277</f>
        <v>0</v>
      </c>
      <c r="S277" s="179">
        <v>0</v>
      </c>
      <c r="T277" s="180">
        <f>S277*H277</f>
        <v>0</v>
      </c>
      <c r="AR277" s="16" t="s">
        <v>214</v>
      </c>
      <c r="AT277" s="16" t="s">
        <v>118</v>
      </c>
      <c r="AU277" s="16" t="s">
        <v>83</v>
      </c>
      <c r="AY277" s="16" t="s">
        <v>116</v>
      </c>
      <c r="BE277" s="181">
        <f>IF(N277="základní",J277,0)</f>
        <v>0</v>
      </c>
      <c r="BF277" s="181">
        <f>IF(N277="snížená",J277,0)</f>
        <v>0</v>
      </c>
      <c r="BG277" s="181">
        <f>IF(N277="zákl. přenesená",J277,0)</f>
        <v>0</v>
      </c>
      <c r="BH277" s="181">
        <f>IF(N277="sníž. přenesená",J277,0)</f>
        <v>0</v>
      </c>
      <c r="BI277" s="181">
        <f>IF(N277="nulová",J277,0)</f>
        <v>0</v>
      </c>
      <c r="BJ277" s="16" t="s">
        <v>81</v>
      </c>
      <c r="BK277" s="181">
        <f>ROUND(I277*H277,2)</f>
        <v>0</v>
      </c>
      <c r="BL277" s="16" t="s">
        <v>214</v>
      </c>
      <c r="BM277" s="16" t="s">
        <v>477</v>
      </c>
    </row>
    <row r="278" spans="2:65" s="1" customFormat="1" ht="16.5" customHeight="1">
      <c r="B278" s="33"/>
      <c r="C278" s="226" t="s">
        <v>478</v>
      </c>
      <c r="D278" s="226" t="s">
        <v>250</v>
      </c>
      <c r="E278" s="227" t="s">
        <v>479</v>
      </c>
      <c r="F278" s="228" t="s">
        <v>480</v>
      </c>
      <c r="G278" s="229" t="s">
        <v>242</v>
      </c>
      <c r="H278" s="230">
        <v>1</v>
      </c>
      <c r="I278" s="231"/>
      <c r="J278" s="232">
        <f>ROUND(I278*H278,2)</f>
        <v>0</v>
      </c>
      <c r="K278" s="228" t="s">
        <v>1</v>
      </c>
      <c r="L278" s="233"/>
      <c r="M278" s="234" t="s">
        <v>1</v>
      </c>
      <c r="N278" s="235" t="s">
        <v>44</v>
      </c>
      <c r="O278" s="59"/>
      <c r="P278" s="179">
        <f>O278*H278</f>
        <v>0</v>
      </c>
      <c r="Q278" s="179">
        <v>0</v>
      </c>
      <c r="R278" s="179">
        <f>Q278*H278</f>
        <v>0</v>
      </c>
      <c r="S278" s="179">
        <v>0</v>
      </c>
      <c r="T278" s="180">
        <f>S278*H278</f>
        <v>0</v>
      </c>
      <c r="AR278" s="16" t="s">
        <v>274</v>
      </c>
      <c r="AT278" s="16" t="s">
        <v>250</v>
      </c>
      <c r="AU278" s="16" t="s">
        <v>83</v>
      </c>
      <c r="AY278" s="16" t="s">
        <v>116</v>
      </c>
      <c r="BE278" s="181">
        <f>IF(N278="základní",J278,0)</f>
        <v>0</v>
      </c>
      <c r="BF278" s="181">
        <f>IF(N278="snížená",J278,0)</f>
        <v>0</v>
      </c>
      <c r="BG278" s="181">
        <f>IF(N278="zákl. přenesená",J278,0)</f>
        <v>0</v>
      </c>
      <c r="BH278" s="181">
        <f>IF(N278="sníž. přenesená",J278,0)</f>
        <v>0</v>
      </c>
      <c r="BI278" s="181">
        <f>IF(N278="nulová",J278,0)</f>
        <v>0</v>
      </c>
      <c r="BJ278" s="16" t="s">
        <v>81</v>
      </c>
      <c r="BK278" s="181">
        <f>ROUND(I278*H278,2)</f>
        <v>0</v>
      </c>
      <c r="BL278" s="16" t="s">
        <v>268</v>
      </c>
      <c r="BM278" s="16" t="s">
        <v>481</v>
      </c>
    </row>
    <row r="279" spans="2:65" s="1" customFormat="1" ht="16.5" customHeight="1">
      <c r="B279" s="33"/>
      <c r="C279" s="226" t="s">
        <v>482</v>
      </c>
      <c r="D279" s="226" t="s">
        <v>250</v>
      </c>
      <c r="E279" s="227" t="s">
        <v>483</v>
      </c>
      <c r="F279" s="228" t="s">
        <v>484</v>
      </c>
      <c r="G279" s="229" t="s">
        <v>242</v>
      </c>
      <c r="H279" s="230">
        <v>1</v>
      </c>
      <c r="I279" s="231"/>
      <c r="J279" s="232">
        <f>ROUND(I279*H279,2)</f>
        <v>0</v>
      </c>
      <c r="K279" s="228" t="s">
        <v>1</v>
      </c>
      <c r="L279" s="233"/>
      <c r="M279" s="234" t="s">
        <v>1</v>
      </c>
      <c r="N279" s="235" t="s">
        <v>44</v>
      </c>
      <c r="O279" s="59"/>
      <c r="P279" s="179">
        <f>O279*H279</f>
        <v>0</v>
      </c>
      <c r="Q279" s="179">
        <v>0</v>
      </c>
      <c r="R279" s="179">
        <f>Q279*H279</f>
        <v>0</v>
      </c>
      <c r="S279" s="179">
        <v>0</v>
      </c>
      <c r="T279" s="180">
        <f>S279*H279</f>
        <v>0</v>
      </c>
      <c r="AR279" s="16" t="s">
        <v>274</v>
      </c>
      <c r="AT279" s="16" t="s">
        <v>250</v>
      </c>
      <c r="AU279" s="16" t="s">
        <v>83</v>
      </c>
      <c r="AY279" s="16" t="s">
        <v>116</v>
      </c>
      <c r="BE279" s="181">
        <f>IF(N279="základní",J279,0)</f>
        <v>0</v>
      </c>
      <c r="BF279" s="181">
        <f>IF(N279="snížená",J279,0)</f>
        <v>0</v>
      </c>
      <c r="BG279" s="181">
        <f>IF(N279="zákl. přenesená",J279,0)</f>
        <v>0</v>
      </c>
      <c r="BH279" s="181">
        <f>IF(N279="sníž. přenesená",J279,0)</f>
        <v>0</v>
      </c>
      <c r="BI279" s="181">
        <f>IF(N279="nulová",J279,0)</f>
        <v>0</v>
      </c>
      <c r="BJ279" s="16" t="s">
        <v>81</v>
      </c>
      <c r="BK279" s="181">
        <f>ROUND(I279*H279,2)</f>
        <v>0</v>
      </c>
      <c r="BL279" s="16" t="s">
        <v>268</v>
      </c>
      <c r="BM279" s="16" t="s">
        <v>485</v>
      </c>
    </row>
    <row r="280" spans="2:65" s="1" customFormat="1" ht="16.5" customHeight="1">
      <c r="B280" s="33"/>
      <c r="C280" s="170" t="s">
        <v>486</v>
      </c>
      <c r="D280" s="170" t="s">
        <v>118</v>
      </c>
      <c r="E280" s="171" t="s">
        <v>487</v>
      </c>
      <c r="F280" s="172" t="s">
        <v>488</v>
      </c>
      <c r="G280" s="173" t="s">
        <v>242</v>
      </c>
      <c r="H280" s="174">
        <v>1</v>
      </c>
      <c r="I280" s="175"/>
      <c r="J280" s="176">
        <f>ROUND(I280*H280,2)</f>
        <v>0</v>
      </c>
      <c r="K280" s="172" t="s">
        <v>1</v>
      </c>
      <c r="L280" s="37"/>
      <c r="M280" s="177" t="s">
        <v>1</v>
      </c>
      <c r="N280" s="178" t="s">
        <v>44</v>
      </c>
      <c r="O280" s="59"/>
      <c r="P280" s="179">
        <f>O280*H280</f>
        <v>0</v>
      </c>
      <c r="Q280" s="179">
        <v>0</v>
      </c>
      <c r="R280" s="179">
        <f>Q280*H280</f>
        <v>0</v>
      </c>
      <c r="S280" s="179">
        <v>0</v>
      </c>
      <c r="T280" s="180">
        <f>S280*H280</f>
        <v>0</v>
      </c>
      <c r="AR280" s="16" t="s">
        <v>268</v>
      </c>
      <c r="AT280" s="16" t="s">
        <v>118</v>
      </c>
      <c r="AU280" s="16" t="s">
        <v>83</v>
      </c>
      <c r="AY280" s="16" t="s">
        <v>116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16" t="s">
        <v>81</v>
      </c>
      <c r="BK280" s="181">
        <f>ROUND(I280*H280,2)</f>
        <v>0</v>
      </c>
      <c r="BL280" s="16" t="s">
        <v>268</v>
      </c>
      <c r="BM280" s="16" t="s">
        <v>489</v>
      </c>
    </row>
    <row r="281" spans="2:65" s="12" customFormat="1" ht="11.25">
      <c r="B281" s="193"/>
      <c r="C281" s="194"/>
      <c r="D281" s="184" t="s">
        <v>125</v>
      </c>
      <c r="E281" s="195" t="s">
        <v>1</v>
      </c>
      <c r="F281" s="196" t="s">
        <v>490</v>
      </c>
      <c r="G281" s="194"/>
      <c r="H281" s="197">
        <v>1</v>
      </c>
      <c r="I281" s="198"/>
      <c r="J281" s="194"/>
      <c r="K281" s="194"/>
      <c r="L281" s="199"/>
      <c r="M281" s="200"/>
      <c r="N281" s="201"/>
      <c r="O281" s="201"/>
      <c r="P281" s="201"/>
      <c r="Q281" s="201"/>
      <c r="R281" s="201"/>
      <c r="S281" s="201"/>
      <c r="T281" s="202"/>
      <c r="AT281" s="203" t="s">
        <v>125</v>
      </c>
      <c r="AU281" s="203" t="s">
        <v>83</v>
      </c>
      <c r="AV281" s="12" t="s">
        <v>83</v>
      </c>
      <c r="AW281" s="12" t="s">
        <v>36</v>
      </c>
      <c r="AX281" s="12" t="s">
        <v>81</v>
      </c>
      <c r="AY281" s="203" t="s">
        <v>116</v>
      </c>
    </row>
    <row r="282" spans="2:65" s="1" customFormat="1" ht="16.5" customHeight="1">
      <c r="B282" s="33"/>
      <c r="C282" s="170" t="s">
        <v>491</v>
      </c>
      <c r="D282" s="170" t="s">
        <v>118</v>
      </c>
      <c r="E282" s="171" t="s">
        <v>492</v>
      </c>
      <c r="F282" s="172" t="s">
        <v>493</v>
      </c>
      <c r="G282" s="173" t="s">
        <v>242</v>
      </c>
      <c r="H282" s="174">
        <v>2</v>
      </c>
      <c r="I282" s="175"/>
      <c r="J282" s="176">
        <f>ROUND(I282*H282,2)</f>
        <v>0</v>
      </c>
      <c r="K282" s="172" t="s">
        <v>1</v>
      </c>
      <c r="L282" s="37"/>
      <c r="M282" s="177" t="s">
        <v>1</v>
      </c>
      <c r="N282" s="178" t="s">
        <v>44</v>
      </c>
      <c r="O282" s="59"/>
      <c r="P282" s="179">
        <f>O282*H282</f>
        <v>0</v>
      </c>
      <c r="Q282" s="179">
        <v>0</v>
      </c>
      <c r="R282" s="179">
        <f>Q282*H282</f>
        <v>0</v>
      </c>
      <c r="S282" s="179">
        <v>0</v>
      </c>
      <c r="T282" s="180">
        <f>S282*H282</f>
        <v>0</v>
      </c>
      <c r="AR282" s="16" t="s">
        <v>268</v>
      </c>
      <c r="AT282" s="16" t="s">
        <v>118</v>
      </c>
      <c r="AU282" s="16" t="s">
        <v>83</v>
      </c>
      <c r="AY282" s="16" t="s">
        <v>116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16" t="s">
        <v>81</v>
      </c>
      <c r="BK282" s="181">
        <f>ROUND(I282*H282,2)</f>
        <v>0</v>
      </c>
      <c r="BL282" s="16" t="s">
        <v>268</v>
      </c>
      <c r="BM282" s="16" t="s">
        <v>494</v>
      </c>
    </row>
    <row r="283" spans="2:65" s="12" customFormat="1" ht="11.25">
      <c r="B283" s="193"/>
      <c r="C283" s="194"/>
      <c r="D283" s="184" t="s">
        <v>125</v>
      </c>
      <c r="E283" s="195" t="s">
        <v>1</v>
      </c>
      <c r="F283" s="196" t="s">
        <v>495</v>
      </c>
      <c r="G283" s="194"/>
      <c r="H283" s="197">
        <v>2</v>
      </c>
      <c r="I283" s="198"/>
      <c r="J283" s="194"/>
      <c r="K283" s="194"/>
      <c r="L283" s="199"/>
      <c r="M283" s="200"/>
      <c r="N283" s="201"/>
      <c r="O283" s="201"/>
      <c r="P283" s="201"/>
      <c r="Q283" s="201"/>
      <c r="R283" s="201"/>
      <c r="S283" s="201"/>
      <c r="T283" s="202"/>
      <c r="AT283" s="203" t="s">
        <v>125</v>
      </c>
      <c r="AU283" s="203" t="s">
        <v>83</v>
      </c>
      <c r="AV283" s="12" t="s">
        <v>83</v>
      </c>
      <c r="AW283" s="12" t="s">
        <v>36</v>
      </c>
      <c r="AX283" s="12" t="s">
        <v>81</v>
      </c>
      <c r="AY283" s="203" t="s">
        <v>116</v>
      </c>
    </row>
    <row r="284" spans="2:65" s="10" customFormat="1" ht="25.9" customHeight="1">
      <c r="B284" s="154"/>
      <c r="C284" s="155"/>
      <c r="D284" s="156" t="s">
        <v>72</v>
      </c>
      <c r="E284" s="157" t="s">
        <v>496</v>
      </c>
      <c r="F284" s="157" t="s">
        <v>497</v>
      </c>
      <c r="G284" s="155"/>
      <c r="H284" s="155"/>
      <c r="I284" s="158"/>
      <c r="J284" s="159">
        <f>BK284</f>
        <v>0</v>
      </c>
      <c r="K284" s="155"/>
      <c r="L284" s="160"/>
      <c r="M284" s="161"/>
      <c r="N284" s="162"/>
      <c r="O284" s="162"/>
      <c r="P284" s="163">
        <f>P285</f>
        <v>0</v>
      </c>
      <c r="Q284" s="162"/>
      <c r="R284" s="163">
        <f>R285</f>
        <v>0</v>
      </c>
      <c r="S284" s="162"/>
      <c r="T284" s="164">
        <f>T285</f>
        <v>0</v>
      </c>
      <c r="AR284" s="165" t="s">
        <v>123</v>
      </c>
      <c r="AT284" s="166" t="s">
        <v>72</v>
      </c>
      <c r="AU284" s="166" t="s">
        <v>73</v>
      </c>
      <c r="AY284" s="165" t="s">
        <v>116</v>
      </c>
      <c r="BK284" s="167">
        <f>BK285</f>
        <v>0</v>
      </c>
    </row>
    <row r="285" spans="2:65" s="10" customFormat="1" ht="22.9" customHeight="1">
      <c r="B285" s="154"/>
      <c r="C285" s="155"/>
      <c r="D285" s="156" t="s">
        <v>72</v>
      </c>
      <c r="E285" s="168" t="s">
        <v>498</v>
      </c>
      <c r="F285" s="168" t="s">
        <v>497</v>
      </c>
      <c r="G285" s="155"/>
      <c r="H285" s="155"/>
      <c r="I285" s="158"/>
      <c r="J285" s="169">
        <f>BK285</f>
        <v>0</v>
      </c>
      <c r="K285" s="155"/>
      <c r="L285" s="160"/>
      <c r="M285" s="161"/>
      <c r="N285" s="162"/>
      <c r="O285" s="162"/>
      <c r="P285" s="163">
        <f>SUM(P286:P294)</f>
        <v>0</v>
      </c>
      <c r="Q285" s="162"/>
      <c r="R285" s="163">
        <f>SUM(R286:R294)</f>
        <v>0</v>
      </c>
      <c r="S285" s="162"/>
      <c r="T285" s="164">
        <f>SUM(T286:T294)</f>
        <v>0</v>
      </c>
      <c r="AR285" s="165" t="s">
        <v>123</v>
      </c>
      <c r="AT285" s="166" t="s">
        <v>72</v>
      </c>
      <c r="AU285" s="166" t="s">
        <v>81</v>
      </c>
      <c r="AY285" s="165" t="s">
        <v>116</v>
      </c>
      <c r="BK285" s="167">
        <f>SUM(BK286:BK294)</f>
        <v>0</v>
      </c>
    </row>
    <row r="286" spans="2:65" s="1" customFormat="1" ht="16.5" customHeight="1">
      <c r="B286" s="33"/>
      <c r="C286" s="170" t="s">
        <v>499</v>
      </c>
      <c r="D286" s="170" t="s">
        <v>118</v>
      </c>
      <c r="E286" s="171" t="s">
        <v>500</v>
      </c>
      <c r="F286" s="172" t="s">
        <v>501</v>
      </c>
      <c r="G286" s="173" t="s">
        <v>432</v>
      </c>
      <c r="H286" s="174">
        <v>1</v>
      </c>
      <c r="I286" s="175"/>
      <c r="J286" s="176">
        <f>ROUND(I286*H286,2)</f>
        <v>0</v>
      </c>
      <c r="K286" s="172" t="s">
        <v>1</v>
      </c>
      <c r="L286" s="37"/>
      <c r="M286" s="177" t="s">
        <v>1</v>
      </c>
      <c r="N286" s="178" t="s">
        <v>44</v>
      </c>
      <c r="O286" s="59"/>
      <c r="P286" s="179">
        <f>O286*H286</f>
        <v>0</v>
      </c>
      <c r="Q286" s="179">
        <v>0</v>
      </c>
      <c r="R286" s="179">
        <f>Q286*H286</f>
        <v>0</v>
      </c>
      <c r="S286" s="179">
        <v>0</v>
      </c>
      <c r="T286" s="180">
        <f>S286*H286</f>
        <v>0</v>
      </c>
      <c r="AR286" s="16" t="s">
        <v>214</v>
      </c>
      <c r="AT286" s="16" t="s">
        <v>118</v>
      </c>
      <c r="AU286" s="16" t="s">
        <v>83</v>
      </c>
      <c r="AY286" s="16" t="s">
        <v>116</v>
      </c>
      <c r="BE286" s="181">
        <f>IF(N286="základní",J286,0)</f>
        <v>0</v>
      </c>
      <c r="BF286" s="181">
        <f>IF(N286="snížená",J286,0)</f>
        <v>0</v>
      </c>
      <c r="BG286" s="181">
        <f>IF(N286="zákl. přenesená",J286,0)</f>
        <v>0</v>
      </c>
      <c r="BH286" s="181">
        <f>IF(N286="sníž. přenesená",J286,0)</f>
        <v>0</v>
      </c>
      <c r="BI286" s="181">
        <f>IF(N286="nulová",J286,0)</f>
        <v>0</v>
      </c>
      <c r="BJ286" s="16" t="s">
        <v>81</v>
      </c>
      <c r="BK286" s="181">
        <f>ROUND(I286*H286,2)</f>
        <v>0</v>
      </c>
      <c r="BL286" s="16" t="s">
        <v>214</v>
      </c>
      <c r="BM286" s="16" t="s">
        <v>502</v>
      </c>
    </row>
    <row r="287" spans="2:65" s="1" customFormat="1" ht="16.5" customHeight="1">
      <c r="B287" s="33"/>
      <c r="C287" s="170" t="s">
        <v>503</v>
      </c>
      <c r="D287" s="170" t="s">
        <v>118</v>
      </c>
      <c r="E287" s="171" t="s">
        <v>504</v>
      </c>
      <c r="F287" s="172" t="s">
        <v>505</v>
      </c>
      <c r="G287" s="173" t="s">
        <v>267</v>
      </c>
      <c r="H287" s="174">
        <v>4</v>
      </c>
      <c r="I287" s="175"/>
      <c r="J287" s="176">
        <f>ROUND(I287*H287,2)</f>
        <v>0</v>
      </c>
      <c r="K287" s="172" t="s">
        <v>1</v>
      </c>
      <c r="L287" s="37"/>
      <c r="M287" s="177" t="s">
        <v>1</v>
      </c>
      <c r="N287" s="178" t="s">
        <v>44</v>
      </c>
      <c r="O287" s="59"/>
      <c r="P287" s="179">
        <f>O287*H287</f>
        <v>0</v>
      </c>
      <c r="Q287" s="179">
        <v>0</v>
      </c>
      <c r="R287" s="179">
        <f>Q287*H287</f>
        <v>0</v>
      </c>
      <c r="S287" s="179">
        <v>0</v>
      </c>
      <c r="T287" s="180">
        <f>S287*H287</f>
        <v>0</v>
      </c>
      <c r="AR287" s="16" t="s">
        <v>214</v>
      </c>
      <c r="AT287" s="16" t="s">
        <v>118</v>
      </c>
      <c r="AU287" s="16" t="s">
        <v>83</v>
      </c>
      <c r="AY287" s="16" t="s">
        <v>116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16" t="s">
        <v>81</v>
      </c>
      <c r="BK287" s="181">
        <f>ROUND(I287*H287,2)</f>
        <v>0</v>
      </c>
      <c r="BL287" s="16" t="s">
        <v>214</v>
      </c>
      <c r="BM287" s="16" t="s">
        <v>506</v>
      </c>
    </row>
    <row r="288" spans="2:65" s="1" customFormat="1" ht="16.5" customHeight="1">
      <c r="B288" s="33"/>
      <c r="C288" s="170" t="s">
        <v>507</v>
      </c>
      <c r="D288" s="170" t="s">
        <v>118</v>
      </c>
      <c r="E288" s="171" t="s">
        <v>508</v>
      </c>
      <c r="F288" s="172" t="s">
        <v>509</v>
      </c>
      <c r="G288" s="173" t="s">
        <v>432</v>
      </c>
      <c r="H288" s="174">
        <v>1</v>
      </c>
      <c r="I288" s="175"/>
      <c r="J288" s="176">
        <f>ROUND(I288*H288,2)</f>
        <v>0</v>
      </c>
      <c r="K288" s="172" t="s">
        <v>1</v>
      </c>
      <c r="L288" s="37"/>
      <c r="M288" s="177" t="s">
        <v>1</v>
      </c>
      <c r="N288" s="178" t="s">
        <v>44</v>
      </c>
      <c r="O288" s="59"/>
      <c r="P288" s="179">
        <f>O288*H288</f>
        <v>0</v>
      </c>
      <c r="Q288" s="179">
        <v>0</v>
      </c>
      <c r="R288" s="179">
        <f>Q288*H288</f>
        <v>0</v>
      </c>
      <c r="S288" s="179">
        <v>0</v>
      </c>
      <c r="T288" s="180">
        <f>S288*H288</f>
        <v>0</v>
      </c>
      <c r="AR288" s="16" t="s">
        <v>214</v>
      </c>
      <c r="AT288" s="16" t="s">
        <v>118</v>
      </c>
      <c r="AU288" s="16" t="s">
        <v>83</v>
      </c>
      <c r="AY288" s="16" t="s">
        <v>116</v>
      </c>
      <c r="BE288" s="181">
        <f>IF(N288="základní",J288,0)</f>
        <v>0</v>
      </c>
      <c r="BF288" s="181">
        <f>IF(N288="snížená",J288,0)</f>
        <v>0</v>
      </c>
      <c r="BG288" s="181">
        <f>IF(N288="zákl. přenesená",J288,0)</f>
        <v>0</v>
      </c>
      <c r="BH288" s="181">
        <f>IF(N288="sníž. přenesená",J288,0)</f>
        <v>0</v>
      </c>
      <c r="BI288" s="181">
        <f>IF(N288="nulová",J288,0)</f>
        <v>0</v>
      </c>
      <c r="BJ288" s="16" t="s">
        <v>81</v>
      </c>
      <c r="BK288" s="181">
        <f>ROUND(I288*H288,2)</f>
        <v>0</v>
      </c>
      <c r="BL288" s="16" t="s">
        <v>214</v>
      </c>
      <c r="BM288" s="16" t="s">
        <v>510</v>
      </c>
    </row>
    <row r="289" spans="2:65" s="1" customFormat="1" ht="16.5" customHeight="1">
      <c r="B289" s="33"/>
      <c r="C289" s="170" t="s">
        <v>511</v>
      </c>
      <c r="D289" s="170" t="s">
        <v>118</v>
      </c>
      <c r="E289" s="171" t="s">
        <v>512</v>
      </c>
      <c r="F289" s="172" t="s">
        <v>513</v>
      </c>
      <c r="G289" s="173" t="s">
        <v>242</v>
      </c>
      <c r="H289" s="174">
        <v>1</v>
      </c>
      <c r="I289" s="175"/>
      <c r="J289" s="176">
        <f>ROUND(I289*H289,2)</f>
        <v>0</v>
      </c>
      <c r="K289" s="172" t="s">
        <v>1</v>
      </c>
      <c r="L289" s="37"/>
      <c r="M289" s="177" t="s">
        <v>1</v>
      </c>
      <c r="N289" s="178" t="s">
        <v>44</v>
      </c>
      <c r="O289" s="59"/>
      <c r="P289" s="179">
        <f>O289*H289</f>
        <v>0</v>
      </c>
      <c r="Q289" s="179">
        <v>0</v>
      </c>
      <c r="R289" s="179">
        <f>Q289*H289</f>
        <v>0</v>
      </c>
      <c r="S289" s="179">
        <v>0</v>
      </c>
      <c r="T289" s="180">
        <f>S289*H289</f>
        <v>0</v>
      </c>
      <c r="AR289" s="16" t="s">
        <v>214</v>
      </c>
      <c r="AT289" s="16" t="s">
        <v>118</v>
      </c>
      <c r="AU289" s="16" t="s">
        <v>83</v>
      </c>
      <c r="AY289" s="16" t="s">
        <v>116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16" t="s">
        <v>81</v>
      </c>
      <c r="BK289" s="181">
        <f>ROUND(I289*H289,2)</f>
        <v>0</v>
      </c>
      <c r="BL289" s="16" t="s">
        <v>214</v>
      </c>
      <c r="BM289" s="16" t="s">
        <v>514</v>
      </c>
    </row>
    <row r="290" spans="2:65" s="12" customFormat="1" ht="11.25">
      <c r="B290" s="193"/>
      <c r="C290" s="194"/>
      <c r="D290" s="184" t="s">
        <v>125</v>
      </c>
      <c r="E290" s="195" t="s">
        <v>1</v>
      </c>
      <c r="F290" s="196" t="s">
        <v>515</v>
      </c>
      <c r="G290" s="194"/>
      <c r="H290" s="197">
        <v>1</v>
      </c>
      <c r="I290" s="198"/>
      <c r="J290" s="194"/>
      <c r="K290" s="194"/>
      <c r="L290" s="199"/>
      <c r="M290" s="200"/>
      <c r="N290" s="201"/>
      <c r="O290" s="201"/>
      <c r="P290" s="201"/>
      <c r="Q290" s="201"/>
      <c r="R290" s="201"/>
      <c r="S290" s="201"/>
      <c r="T290" s="202"/>
      <c r="AT290" s="203" t="s">
        <v>125</v>
      </c>
      <c r="AU290" s="203" t="s">
        <v>83</v>
      </c>
      <c r="AV290" s="12" t="s">
        <v>83</v>
      </c>
      <c r="AW290" s="12" t="s">
        <v>36</v>
      </c>
      <c r="AX290" s="12" t="s">
        <v>81</v>
      </c>
      <c r="AY290" s="203" t="s">
        <v>116</v>
      </c>
    </row>
    <row r="291" spans="2:65" s="1" customFormat="1" ht="16.5" customHeight="1">
      <c r="B291" s="33"/>
      <c r="C291" s="170" t="s">
        <v>516</v>
      </c>
      <c r="D291" s="170" t="s">
        <v>118</v>
      </c>
      <c r="E291" s="171" t="s">
        <v>517</v>
      </c>
      <c r="F291" s="172" t="s">
        <v>518</v>
      </c>
      <c r="G291" s="173" t="s">
        <v>233</v>
      </c>
      <c r="H291" s="174">
        <v>18</v>
      </c>
      <c r="I291" s="175"/>
      <c r="J291" s="176">
        <f>ROUND(I291*H291,2)</f>
        <v>0</v>
      </c>
      <c r="K291" s="172" t="s">
        <v>1</v>
      </c>
      <c r="L291" s="37"/>
      <c r="M291" s="177" t="s">
        <v>1</v>
      </c>
      <c r="N291" s="178" t="s">
        <v>44</v>
      </c>
      <c r="O291" s="59"/>
      <c r="P291" s="179">
        <f>O291*H291</f>
        <v>0</v>
      </c>
      <c r="Q291" s="179">
        <v>0</v>
      </c>
      <c r="R291" s="179">
        <f>Q291*H291</f>
        <v>0</v>
      </c>
      <c r="S291" s="179">
        <v>0</v>
      </c>
      <c r="T291" s="180">
        <f>S291*H291</f>
        <v>0</v>
      </c>
      <c r="AR291" s="16" t="s">
        <v>214</v>
      </c>
      <c r="AT291" s="16" t="s">
        <v>118</v>
      </c>
      <c r="AU291" s="16" t="s">
        <v>83</v>
      </c>
      <c r="AY291" s="16" t="s">
        <v>116</v>
      </c>
      <c r="BE291" s="181">
        <f>IF(N291="základní",J291,0)</f>
        <v>0</v>
      </c>
      <c r="BF291" s="181">
        <f>IF(N291="snížená",J291,0)</f>
        <v>0</v>
      </c>
      <c r="BG291" s="181">
        <f>IF(N291="zákl. přenesená",J291,0)</f>
        <v>0</v>
      </c>
      <c r="BH291" s="181">
        <f>IF(N291="sníž. přenesená",J291,0)</f>
        <v>0</v>
      </c>
      <c r="BI291" s="181">
        <f>IF(N291="nulová",J291,0)</f>
        <v>0</v>
      </c>
      <c r="BJ291" s="16" t="s">
        <v>81</v>
      </c>
      <c r="BK291" s="181">
        <f>ROUND(I291*H291,2)</f>
        <v>0</v>
      </c>
      <c r="BL291" s="16" t="s">
        <v>214</v>
      </c>
      <c r="BM291" s="16" t="s">
        <v>519</v>
      </c>
    </row>
    <row r="292" spans="2:65" s="12" customFormat="1" ht="11.25">
      <c r="B292" s="193"/>
      <c r="C292" s="194"/>
      <c r="D292" s="184" t="s">
        <v>125</v>
      </c>
      <c r="E292" s="195" t="s">
        <v>1</v>
      </c>
      <c r="F292" s="196" t="s">
        <v>520</v>
      </c>
      <c r="G292" s="194"/>
      <c r="H292" s="197">
        <v>18</v>
      </c>
      <c r="I292" s="198"/>
      <c r="J292" s="194"/>
      <c r="K292" s="194"/>
      <c r="L292" s="199"/>
      <c r="M292" s="200"/>
      <c r="N292" s="201"/>
      <c r="O292" s="201"/>
      <c r="P292" s="201"/>
      <c r="Q292" s="201"/>
      <c r="R292" s="201"/>
      <c r="S292" s="201"/>
      <c r="T292" s="202"/>
      <c r="AT292" s="203" t="s">
        <v>125</v>
      </c>
      <c r="AU292" s="203" t="s">
        <v>83</v>
      </c>
      <c r="AV292" s="12" t="s">
        <v>83</v>
      </c>
      <c r="AW292" s="12" t="s">
        <v>36</v>
      </c>
      <c r="AX292" s="12" t="s">
        <v>81</v>
      </c>
      <c r="AY292" s="203" t="s">
        <v>116</v>
      </c>
    </row>
    <row r="293" spans="2:65" s="1" customFormat="1" ht="16.5" customHeight="1">
      <c r="B293" s="33"/>
      <c r="C293" s="170" t="s">
        <v>521</v>
      </c>
      <c r="D293" s="170" t="s">
        <v>118</v>
      </c>
      <c r="E293" s="171" t="s">
        <v>522</v>
      </c>
      <c r="F293" s="172" t="s">
        <v>523</v>
      </c>
      <c r="G293" s="173" t="s">
        <v>432</v>
      </c>
      <c r="H293" s="174">
        <v>1</v>
      </c>
      <c r="I293" s="175"/>
      <c r="J293" s="176">
        <f>ROUND(I293*H293,2)</f>
        <v>0</v>
      </c>
      <c r="K293" s="172" t="s">
        <v>1</v>
      </c>
      <c r="L293" s="37"/>
      <c r="M293" s="177" t="s">
        <v>1</v>
      </c>
      <c r="N293" s="178" t="s">
        <v>44</v>
      </c>
      <c r="O293" s="59"/>
      <c r="P293" s="179">
        <f>O293*H293</f>
        <v>0</v>
      </c>
      <c r="Q293" s="179">
        <v>0</v>
      </c>
      <c r="R293" s="179">
        <f>Q293*H293</f>
        <v>0</v>
      </c>
      <c r="S293" s="179">
        <v>0</v>
      </c>
      <c r="T293" s="180">
        <f>S293*H293</f>
        <v>0</v>
      </c>
      <c r="AR293" s="16" t="s">
        <v>214</v>
      </c>
      <c r="AT293" s="16" t="s">
        <v>118</v>
      </c>
      <c r="AU293" s="16" t="s">
        <v>83</v>
      </c>
      <c r="AY293" s="16" t="s">
        <v>116</v>
      </c>
      <c r="BE293" s="181">
        <f>IF(N293="základní",J293,0)</f>
        <v>0</v>
      </c>
      <c r="BF293" s="181">
        <f>IF(N293="snížená",J293,0)</f>
        <v>0</v>
      </c>
      <c r="BG293" s="181">
        <f>IF(N293="zákl. přenesená",J293,0)</f>
        <v>0</v>
      </c>
      <c r="BH293" s="181">
        <f>IF(N293="sníž. přenesená",J293,0)</f>
        <v>0</v>
      </c>
      <c r="BI293" s="181">
        <f>IF(N293="nulová",J293,0)</f>
        <v>0</v>
      </c>
      <c r="BJ293" s="16" t="s">
        <v>81</v>
      </c>
      <c r="BK293" s="181">
        <f>ROUND(I293*H293,2)</f>
        <v>0</v>
      </c>
      <c r="BL293" s="16" t="s">
        <v>214</v>
      </c>
      <c r="BM293" s="16" t="s">
        <v>524</v>
      </c>
    </row>
    <row r="294" spans="2:65" s="1" customFormat="1" ht="16.5" customHeight="1">
      <c r="B294" s="33"/>
      <c r="C294" s="170" t="s">
        <v>525</v>
      </c>
      <c r="D294" s="170" t="s">
        <v>118</v>
      </c>
      <c r="E294" s="171" t="s">
        <v>526</v>
      </c>
      <c r="F294" s="172" t="s">
        <v>527</v>
      </c>
      <c r="G294" s="173" t="s">
        <v>267</v>
      </c>
      <c r="H294" s="174">
        <v>3</v>
      </c>
      <c r="I294" s="175"/>
      <c r="J294" s="176">
        <f>ROUND(I294*H294,2)</f>
        <v>0</v>
      </c>
      <c r="K294" s="172" t="s">
        <v>1</v>
      </c>
      <c r="L294" s="37"/>
      <c r="M294" s="236" t="s">
        <v>1</v>
      </c>
      <c r="N294" s="237" t="s">
        <v>44</v>
      </c>
      <c r="O294" s="238"/>
      <c r="P294" s="239">
        <f>O294*H294</f>
        <v>0</v>
      </c>
      <c r="Q294" s="239">
        <v>0</v>
      </c>
      <c r="R294" s="239">
        <f>Q294*H294</f>
        <v>0</v>
      </c>
      <c r="S294" s="239">
        <v>0</v>
      </c>
      <c r="T294" s="240">
        <f>S294*H294</f>
        <v>0</v>
      </c>
      <c r="AR294" s="16" t="s">
        <v>214</v>
      </c>
      <c r="AT294" s="16" t="s">
        <v>118</v>
      </c>
      <c r="AU294" s="16" t="s">
        <v>83</v>
      </c>
      <c r="AY294" s="16" t="s">
        <v>116</v>
      </c>
      <c r="BE294" s="181">
        <f>IF(N294="základní",J294,0)</f>
        <v>0</v>
      </c>
      <c r="BF294" s="181">
        <f>IF(N294="snížená",J294,0)</f>
        <v>0</v>
      </c>
      <c r="BG294" s="181">
        <f>IF(N294="zákl. přenesená",J294,0)</f>
        <v>0</v>
      </c>
      <c r="BH294" s="181">
        <f>IF(N294="sníž. přenesená",J294,0)</f>
        <v>0</v>
      </c>
      <c r="BI294" s="181">
        <f>IF(N294="nulová",J294,0)</f>
        <v>0</v>
      </c>
      <c r="BJ294" s="16" t="s">
        <v>81</v>
      </c>
      <c r="BK294" s="181">
        <f>ROUND(I294*H294,2)</f>
        <v>0</v>
      </c>
      <c r="BL294" s="16" t="s">
        <v>214</v>
      </c>
      <c r="BM294" s="16" t="s">
        <v>528</v>
      </c>
    </row>
    <row r="295" spans="2:65" s="1" customFormat="1" ht="6.95" customHeight="1">
      <c r="B295" s="45"/>
      <c r="C295" s="46"/>
      <c r="D295" s="46"/>
      <c r="E295" s="46"/>
      <c r="F295" s="46"/>
      <c r="G295" s="46"/>
      <c r="H295" s="46"/>
      <c r="I295" s="120"/>
      <c r="J295" s="46"/>
      <c r="K295" s="46"/>
      <c r="L295" s="37"/>
    </row>
  </sheetData>
  <sheetProtection algorithmName="SHA-512" hashValue="p/Cp5S7mQMZeuDJIOOdis2ULN8fZ4PzXIGjZ+UpzmkT29V7U9f7dmnLNxj9OOhql+RaHNnI3CrbGpgbfSIFE4A==" saltValue="ubva60zu9KdQCvYur+pa1Cj3cMG2O6Uu2ba4Nt6A45MKdyYDW/e52pm3l2EV/gNtvGIv9PVviRWzcD/ueDztIQ==" spinCount="100000" sheet="1" objects="1" scenarios="1" formatColumns="0" formatRows="0" autoFilter="0"/>
  <autoFilter ref="C88:K294" xr:uid="{00000000-0009-0000-0000-000001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6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SO.521 - Přeložka STL ply...</vt:lpstr>
      <vt:lpstr>'Rekapitulace stavby'!Názvy_tisku</vt:lpstr>
      <vt:lpstr>'SO.521 - Přeložka STL ply...'!Názvy_tisku</vt:lpstr>
      <vt:lpstr>'Rekapitulace stavby'!Oblast_tisku</vt:lpstr>
      <vt:lpstr>'SO.521 - Přeložka STL ply...'!Oblast_tisku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DESKTOP-2PTFNBR\jetmar</dc:creator>
  <cp:lastModifiedBy>jetmar</cp:lastModifiedBy>
  <cp:lastPrinted>2019-02-12T14:08:10Z</cp:lastPrinted>
  <dcterms:created xsi:type="dcterms:W3CDTF">2019-02-12T14:05:10Z</dcterms:created>
  <dcterms:modified xsi:type="dcterms:W3CDTF">2019-02-12T14:08:15Z</dcterms:modified>
</cp:coreProperties>
</file>